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data\sailing\catsection\Tanzacat\Tanzacat 15\results\"/>
    </mc:Choice>
  </mc:AlternateContent>
  <bookViews>
    <workbookView xWindow="0" yWindow="0" windowWidth="23040" windowHeight="9396" tabRatio="859" firstSheet="1" activeTab="2"/>
  </bookViews>
  <sheets>
    <sheet name="2013RegistrationEntries" sheetId="58" r:id="rId1"/>
    <sheet name="BoatRegister" sheetId="32" r:id="rId2"/>
    <sheet name="SignOnSheet" sheetId="19" r:id="rId3"/>
    <sheet name="Race1" sheetId="20" r:id="rId4"/>
    <sheet name="Race2" sheetId="61" r:id="rId5"/>
    <sheet name="Race3" sheetId="64" r:id="rId6"/>
    <sheet name="Race4" sheetId="65" r:id="rId7"/>
    <sheet name="Race5" sheetId="66" r:id="rId8"/>
    <sheet name="Race6" sheetId="67" r:id="rId9"/>
    <sheet name="Race7" sheetId="68" r:id="rId10"/>
    <sheet name="Race8" sheetId="69" r:id="rId11"/>
    <sheet name="Race9" sheetId="70" r:id="rId12"/>
    <sheet name="Race10" sheetId="71" r:id="rId13"/>
    <sheet name="Race11" sheetId="72" r:id="rId14"/>
    <sheet name="Race12" sheetId="73" r:id="rId15"/>
    <sheet name="Race13" sheetId="74" r:id="rId16"/>
    <sheet name="Race14" sheetId="75" r:id="rId17"/>
    <sheet name="Registrations2014" sheetId="59" r:id="rId18"/>
  </sheets>
  <definedNames>
    <definedName name="_xlnm._FilterDatabase" localSheetId="3" hidden="1">Race1!$A$5:$M$5</definedName>
    <definedName name="_xlnm._FilterDatabase" localSheetId="12" hidden="1">Race10!$A$5:$M$5</definedName>
    <definedName name="_xlnm._FilterDatabase" localSheetId="13" hidden="1">Race11!$A$5:$M$5</definedName>
    <definedName name="_xlnm._FilterDatabase" localSheetId="14" hidden="1">Race12!$A$5:$M$5</definedName>
    <definedName name="_xlnm._FilterDatabase" localSheetId="15" hidden="1">Race13!$A$5:$M$5</definedName>
    <definedName name="_xlnm._FilterDatabase" localSheetId="16" hidden="1">Race14!$A$5:$M$5</definedName>
    <definedName name="_xlnm._FilterDatabase" localSheetId="4" hidden="1">Race2!$A$5:$M$5</definedName>
    <definedName name="_xlnm._FilterDatabase" localSheetId="5" hidden="1">Race3!$A$5:$M$5</definedName>
    <definedName name="_xlnm._FilterDatabase" localSheetId="6" hidden="1">Race4!$A$5:$M$5</definedName>
    <definedName name="_xlnm._FilterDatabase" localSheetId="7" hidden="1">Race5!$A$5:$M$5</definedName>
    <definedName name="_xlnm._FilterDatabase" localSheetId="8" hidden="1">Race6!$A$5:$M$5</definedName>
    <definedName name="_xlnm._FilterDatabase" localSheetId="9" hidden="1">Race7!$A$5:$M$5</definedName>
    <definedName name="_xlnm._FilterDatabase" localSheetId="10" hidden="1">Race8!$A$5:$M$5</definedName>
    <definedName name="_xlnm._FilterDatabase" localSheetId="11" hidden="1">Race9!$A$5:$M$5</definedName>
    <definedName name="_xlnm._FilterDatabase" localSheetId="2" hidden="1">SignOnSheet!$D$4:$AC$4</definedName>
    <definedName name="_xlnm.Print_Area" localSheetId="0">'2013RegistrationEntries'!$A$1:$L$61</definedName>
    <definedName name="_xlnm.Print_Area" localSheetId="3">Race1!$A$1:$N$40</definedName>
    <definedName name="_xlnm.Print_Area" localSheetId="12">Race10!$A$1:$N$40</definedName>
    <definedName name="_xlnm.Print_Area" localSheetId="13">Race11!$A$1:$N$40</definedName>
    <definedName name="_xlnm.Print_Area" localSheetId="14">Race12!$A$1:$N$40</definedName>
    <definedName name="_xlnm.Print_Area" localSheetId="15">Race13!$A$1:$U$28</definedName>
    <definedName name="_xlnm.Print_Area" localSheetId="16">Race14!$A$1:$N$40</definedName>
    <definedName name="_xlnm.Print_Area" localSheetId="4">Race2!$A$1:$N$40</definedName>
    <definedName name="_xlnm.Print_Area" localSheetId="5">Race3!$A$1:$N$40</definedName>
    <definedName name="_xlnm.Print_Area" localSheetId="6">Race4!$A$1:$N$40</definedName>
    <definedName name="_xlnm.Print_Area" localSheetId="7">Race5!$A$1:$N$39</definedName>
    <definedName name="_xlnm.Print_Area" localSheetId="8">Race6!$A$1:$N$40</definedName>
    <definedName name="_xlnm.Print_Area" localSheetId="9">Race7!$A$1:$N$40</definedName>
    <definedName name="_xlnm.Print_Area" localSheetId="10">Race8!$A$1:$N$39</definedName>
    <definedName name="_xlnm.Print_Area" localSheetId="11">Race9!$A$1:$N$40</definedName>
    <definedName name="_xlnm.Print_Area" localSheetId="2">SignOnSheet!$D$1:$AC$46</definedName>
    <definedName name="_xlnm.Print_Titles" localSheetId="0">'2013RegistrationEntries'!$1:$1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5" i="19" l="1"/>
  <c r="F35" i="19"/>
  <c r="G35" i="19"/>
  <c r="F19" i="19"/>
  <c r="F25" i="19"/>
  <c r="F28" i="19"/>
  <c r="F17" i="19"/>
  <c r="H35" i="19"/>
  <c r="I35" i="19"/>
  <c r="J35" i="19"/>
  <c r="K35" i="19"/>
  <c r="U44" i="19"/>
  <c r="L35" i="19"/>
  <c r="M35" i="19"/>
  <c r="M28" i="64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I35" i="19"/>
  <c r="AJ35" i="19"/>
  <c r="AK35" i="19"/>
  <c r="AA35" i="19"/>
  <c r="AB35" i="19"/>
  <c r="F6" i="19"/>
  <c r="F5" i="19"/>
  <c r="F16" i="19"/>
  <c r="F24" i="19"/>
  <c r="F18" i="19"/>
  <c r="H5" i="19"/>
  <c r="G17" i="20"/>
  <c r="J4" i="20"/>
  <c r="J17" i="20"/>
  <c r="G5" i="19"/>
  <c r="F17" i="20"/>
  <c r="I5" i="19"/>
  <c r="H17" i="20"/>
  <c r="L17" i="20"/>
  <c r="F27" i="19"/>
  <c r="F7" i="19"/>
  <c r="F26" i="19"/>
  <c r="H7" i="19"/>
  <c r="F14" i="19"/>
  <c r="F21" i="19"/>
  <c r="H14" i="19"/>
  <c r="H19" i="19"/>
  <c r="F30" i="19"/>
  <c r="F23" i="19"/>
  <c r="H23" i="19"/>
  <c r="G6" i="20"/>
  <c r="J6" i="20"/>
  <c r="G7" i="19"/>
  <c r="G14" i="19"/>
  <c r="G19" i="19"/>
  <c r="G23" i="19"/>
  <c r="F6" i="20"/>
  <c r="I7" i="19"/>
  <c r="I14" i="19"/>
  <c r="I19" i="19"/>
  <c r="I23" i="19"/>
  <c r="H6" i="20"/>
  <c r="L6" i="20"/>
  <c r="F32" i="19"/>
  <c r="F8" i="19"/>
  <c r="F31" i="19"/>
  <c r="H8" i="19"/>
  <c r="F15" i="19"/>
  <c r="F10" i="19"/>
  <c r="F9" i="19"/>
  <c r="H15" i="19"/>
  <c r="F11" i="19"/>
  <c r="H11" i="19"/>
  <c r="F33" i="19"/>
  <c r="H6" i="19"/>
  <c r="G7" i="20"/>
  <c r="J7" i="20"/>
  <c r="G8" i="19"/>
  <c r="G15" i="19"/>
  <c r="G11" i="19"/>
  <c r="G6" i="19"/>
  <c r="F7" i="20"/>
  <c r="I8" i="19"/>
  <c r="I15" i="19"/>
  <c r="I11" i="19"/>
  <c r="I6" i="19"/>
  <c r="H7" i="20"/>
  <c r="L7" i="20"/>
  <c r="F12" i="19"/>
  <c r="H16" i="19"/>
  <c r="H18" i="19"/>
  <c r="G8" i="20"/>
  <c r="J8" i="20"/>
  <c r="G16" i="19"/>
  <c r="G24" i="19"/>
  <c r="G18" i="19"/>
  <c r="F8" i="20"/>
  <c r="I16" i="19"/>
  <c r="I18" i="19"/>
  <c r="H8" i="20"/>
  <c r="L8" i="20"/>
  <c r="F22" i="19"/>
  <c r="H22" i="19"/>
  <c r="F20" i="19"/>
  <c r="H20" i="19"/>
  <c r="G9" i="20"/>
  <c r="J9" i="20"/>
  <c r="G22" i="19"/>
  <c r="G20" i="19"/>
  <c r="F9" i="20"/>
  <c r="I22" i="19"/>
  <c r="I20" i="19"/>
  <c r="H9" i="20"/>
  <c r="L9" i="20"/>
  <c r="F34" i="19"/>
  <c r="H9" i="19"/>
  <c r="H10" i="19"/>
  <c r="G10" i="20"/>
  <c r="J10" i="20"/>
  <c r="G9" i="19"/>
  <c r="G10" i="19"/>
  <c r="F10" i="20"/>
  <c r="I9" i="19"/>
  <c r="I10" i="19"/>
  <c r="H10" i="20"/>
  <c r="L10" i="20"/>
  <c r="H28" i="19"/>
  <c r="G11" i="20"/>
  <c r="J11" i="20"/>
  <c r="G28" i="19"/>
  <c r="F11" i="20"/>
  <c r="I28" i="19"/>
  <c r="H11" i="20"/>
  <c r="L11" i="20"/>
  <c r="F13" i="19"/>
  <c r="H25" i="19"/>
  <c r="G12" i="20"/>
  <c r="J12" i="20"/>
  <c r="G25" i="19"/>
  <c r="F12" i="20"/>
  <c r="I25" i="19"/>
  <c r="H12" i="20"/>
  <c r="L12" i="20"/>
  <c r="F29" i="19"/>
  <c r="H31" i="19"/>
  <c r="H34" i="19"/>
  <c r="G13" i="20"/>
  <c r="J13" i="20"/>
  <c r="G31" i="19"/>
  <c r="G34" i="19"/>
  <c r="F13" i="20"/>
  <c r="I31" i="19"/>
  <c r="I34" i="19"/>
  <c r="H13" i="20"/>
  <c r="L13" i="20"/>
  <c r="H26" i="19"/>
  <c r="H13" i="19"/>
  <c r="G14" i="20"/>
  <c r="J14" i="20"/>
  <c r="G26" i="19"/>
  <c r="G13" i="19"/>
  <c r="F14" i="20"/>
  <c r="I26" i="19"/>
  <c r="I13" i="19"/>
  <c r="H14" i="20"/>
  <c r="L14" i="20"/>
  <c r="G15" i="20"/>
  <c r="J15" i="20"/>
  <c r="F15" i="20"/>
  <c r="H15" i="20"/>
  <c r="L15" i="20"/>
  <c r="G16" i="20"/>
  <c r="J16" i="20"/>
  <c r="F16" i="20"/>
  <c r="H16" i="20"/>
  <c r="L16" i="20"/>
  <c r="H12" i="19"/>
  <c r="G18" i="20"/>
  <c r="J18" i="20"/>
  <c r="G12" i="19"/>
  <c r="F18" i="20"/>
  <c r="I12" i="19"/>
  <c r="H18" i="20"/>
  <c r="L18" i="20"/>
  <c r="G19" i="20"/>
  <c r="J19" i="20"/>
  <c r="F19" i="20"/>
  <c r="H19" i="20"/>
  <c r="L19" i="20"/>
  <c r="G20" i="20"/>
  <c r="J20" i="20"/>
  <c r="F20" i="20"/>
  <c r="H20" i="20"/>
  <c r="L20" i="20"/>
  <c r="G21" i="20"/>
  <c r="J21" i="20"/>
  <c r="F21" i="20"/>
  <c r="H21" i="20"/>
  <c r="L21" i="20"/>
  <c r="H21" i="19"/>
  <c r="H17" i="19"/>
  <c r="G22" i="20"/>
  <c r="J22" i="20"/>
  <c r="G21" i="19"/>
  <c r="G17" i="19"/>
  <c r="F22" i="20"/>
  <c r="I21" i="19"/>
  <c r="I17" i="19"/>
  <c r="H22" i="20"/>
  <c r="L22" i="20"/>
  <c r="H29" i="19"/>
  <c r="G23" i="20"/>
  <c r="J23" i="20"/>
  <c r="G29" i="19"/>
  <c r="F23" i="20"/>
  <c r="I29" i="19"/>
  <c r="H23" i="20"/>
  <c r="L23" i="20"/>
  <c r="G24" i="20"/>
  <c r="J24" i="20"/>
  <c r="F24" i="20"/>
  <c r="H24" i="20"/>
  <c r="L24" i="20"/>
  <c r="G25" i="20"/>
  <c r="J25" i="20"/>
  <c r="F25" i="20"/>
  <c r="H25" i="20"/>
  <c r="L25" i="20"/>
  <c r="G26" i="20"/>
  <c r="J26" i="20"/>
  <c r="F26" i="20"/>
  <c r="H26" i="20"/>
  <c r="L26" i="20"/>
  <c r="H32" i="19"/>
  <c r="G27" i="20"/>
  <c r="J27" i="20"/>
  <c r="G32" i="19"/>
  <c r="F27" i="20"/>
  <c r="I32" i="19"/>
  <c r="H27" i="20"/>
  <c r="L27" i="20"/>
  <c r="G28" i="20"/>
  <c r="J28" i="20"/>
  <c r="F28" i="20"/>
  <c r="H28" i="20"/>
  <c r="L28" i="20"/>
  <c r="H30" i="19"/>
  <c r="G29" i="20"/>
  <c r="J29" i="20"/>
  <c r="G30" i="19"/>
  <c r="F29" i="20"/>
  <c r="I30" i="19"/>
  <c r="H29" i="20"/>
  <c r="L29" i="20"/>
  <c r="H33" i="19"/>
  <c r="G30" i="20"/>
  <c r="J30" i="20"/>
  <c r="G33" i="19"/>
  <c r="F30" i="20"/>
  <c r="I33" i="19"/>
  <c r="H30" i="20"/>
  <c r="L30" i="20"/>
  <c r="F36" i="19"/>
  <c r="H27" i="19"/>
  <c r="G31" i="20"/>
  <c r="J31" i="20"/>
  <c r="G27" i="19"/>
  <c r="F31" i="20"/>
  <c r="I27" i="19"/>
  <c r="H31" i="20"/>
  <c r="L31" i="20"/>
  <c r="J32" i="20"/>
  <c r="L32" i="20"/>
  <c r="J33" i="20"/>
  <c r="H33" i="20"/>
  <c r="L33" i="20"/>
  <c r="J34" i="20"/>
  <c r="H34" i="20"/>
  <c r="L34" i="20"/>
  <c r="G35" i="20"/>
  <c r="J35" i="20"/>
  <c r="H35" i="20"/>
  <c r="L35" i="20"/>
  <c r="G36" i="20"/>
  <c r="J36" i="20"/>
  <c r="H36" i="20"/>
  <c r="L36" i="20"/>
  <c r="G37" i="20"/>
  <c r="J37" i="20"/>
  <c r="H37" i="20"/>
  <c r="L37" i="20"/>
  <c r="G38" i="20"/>
  <c r="J38" i="20"/>
  <c r="H38" i="20"/>
  <c r="L38" i="20"/>
  <c r="G39" i="20"/>
  <c r="J39" i="20"/>
  <c r="H39" i="20"/>
  <c r="L39" i="20"/>
  <c r="G40" i="20"/>
  <c r="J40" i="20"/>
  <c r="H40" i="20"/>
  <c r="L40" i="20"/>
  <c r="G41" i="20"/>
  <c r="J41" i="20"/>
  <c r="H41" i="20"/>
  <c r="L41" i="20"/>
  <c r="G42" i="20"/>
  <c r="J42" i="20"/>
  <c r="H42" i="20"/>
  <c r="L42" i="20"/>
  <c r="G43" i="20"/>
  <c r="J43" i="20"/>
  <c r="H43" i="20"/>
  <c r="L43" i="20"/>
  <c r="G44" i="20"/>
  <c r="J44" i="20"/>
  <c r="H44" i="20"/>
  <c r="L44" i="20"/>
  <c r="G45" i="20"/>
  <c r="J45" i="20"/>
  <c r="H45" i="20"/>
  <c r="L45" i="20"/>
  <c r="G46" i="20"/>
  <c r="J46" i="20"/>
  <c r="H46" i="20"/>
  <c r="L46" i="20"/>
  <c r="G47" i="20"/>
  <c r="J47" i="20"/>
  <c r="H47" i="20"/>
  <c r="L47" i="20"/>
  <c r="G48" i="20"/>
  <c r="J48" i="20"/>
  <c r="H48" i="20"/>
  <c r="L48" i="20"/>
  <c r="G49" i="20"/>
  <c r="J49" i="20"/>
  <c r="H49" i="20"/>
  <c r="L49" i="20"/>
  <c r="G50" i="20"/>
  <c r="J50" i="20"/>
  <c r="H50" i="20"/>
  <c r="L50" i="20"/>
  <c r="G51" i="20"/>
  <c r="J51" i="20"/>
  <c r="H51" i="20"/>
  <c r="L51" i="20"/>
  <c r="G52" i="20"/>
  <c r="J52" i="20"/>
  <c r="H52" i="20"/>
  <c r="L52" i="20"/>
  <c r="G53" i="20"/>
  <c r="J53" i="20"/>
  <c r="H53" i="20"/>
  <c r="L53" i="20"/>
  <c r="G54" i="20"/>
  <c r="J54" i="20"/>
  <c r="H54" i="20"/>
  <c r="L54" i="20"/>
  <c r="G55" i="20"/>
  <c r="J55" i="20"/>
  <c r="H55" i="20"/>
  <c r="L55" i="20"/>
  <c r="G56" i="20"/>
  <c r="J56" i="20"/>
  <c r="H56" i="20"/>
  <c r="L56" i="20"/>
  <c r="M17" i="20"/>
  <c r="L5" i="19"/>
  <c r="G15" i="61"/>
  <c r="J4" i="61"/>
  <c r="J15" i="61"/>
  <c r="F15" i="61"/>
  <c r="H15" i="61"/>
  <c r="L15" i="61"/>
  <c r="G6" i="61"/>
  <c r="J6" i="61"/>
  <c r="F6" i="61"/>
  <c r="H6" i="61"/>
  <c r="L6" i="61"/>
  <c r="G7" i="61"/>
  <c r="J7" i="61"/>
  <c r="F7" i="61"/>
  <c r="H7" i="61"/>
  <c r="L7" i="61"/>
  <c r="G8" i="61"/>
  <c r="J8" i="61"/>
  <c r="F8" i="61"/>
  <c r="H8" i="61"/>
  <c r="L8" i="61"/>
  <c r="G9" i="61"/>
  <c r="J9" i="61"/>
  <c r="F9" i="61"/>
  <c r="H9" i="61"/>
  <c r="L9" i="61"/>
  <c r="G10" i="61"/>
  <c r="J10" i="61"/>
  <c r="F10" i="61"/>
  <c r="H10" i="61"/>
  <c r="L10" i="61"/>
  <c r="G11" i="61"/>
  <c r="J11" i="61"/>
  <c r="F11" i="61"/>
  <c r="H11" i="61"/>
  <c r="L11" i="61"/>
  <c r="G12" i="61"/>
  <c r="J12" i="61"/>
  <c r="F12" i="61"/>
  <c r="H12" i="61"/>
  <c r="L12" i="61"/>
  <c r="G13" i="61"/>
  <c r="J13" i="61"/>
  <c r="F13" i="61"/>
  <c r="H13" i="61"/>
  <c r="L13" i="61"/>
  <c r="G14" i="61"/>
  <c r="J14" i="61"/>
  <c r="F14" i="61"/>
  <c r="H14" i="61"/>
  <c r="L14" i="61"/>
  <c r="G16" i="61"/>
  <c r="J16" i="61"/>
  <c r="F16" i="61"/>
  <c r="H16" i="61"/>
  <c r="L16" i="61"/>
  <c r="G17" i="61"/>
  <c r="J17" i="61"/>
  <c r="F17" i="61"/>
  <c r="H17" i="61"/>
  <c r="L17" i="61"/>
  <c r="G18" i="61"/>
  <c r="J18" i="61"/>
  <c r="F18" i="61"/>
  <c r="H18" i="61"/>
  <c r="L18" i="61"/>
  <c r="G19" i="61"/>
  <c r="J19" i="61"/>
  <c r="F19" i="61"/>
  <c r="H19" i="61"/>
  <c r="L19" i="61"/>
  <c r="G20" i="61"/>
  <c r="J20" i="61"/>
  <c r="F20" i="61"/>
  <c r="H20" i="61"/>
  <c r="L20" i="61"/>
  <c r="G21" i="61"/>
  <c r="J21" i="61"/>
  <c r="F21" i="61"/>
  <c r="H21" i="61"/>
  <c r="L21" i="61"/>
  <c r="G22" i="61"/>
  <c r="J22" i="61"/>
  <c r="F22" i="61"/>
  <c r="H22" i="61"/>
  <c r="L22" i="61"/>
  <c r="G23" i="61"/>
  <c r="J23" i="61"/>
  <c r="F23" i="61"/>
  <c r="H23" i="61"/>
  <c r="L23" i="61"/>
  <c r="G24" i="61"/>
  <c r="J24" i="61"/>
  <c r="F24" i="61"/>
  <c r="H24" i="61"/>
  <c r="L24" i="61"/>
  <c r="G25" i="61"/>
  <c r="J25" i="61"/>
  <c r="F25" i="61"/>
  <c r="H25" i="61"/>
  <c r="L25" i="61"/>
  <c r="G26" i="61"/>
  <c r="J26" i="61"/>
  <c r="F26" i="61"/>
  <c r="H26" i="61"/>
  <c r="L26" i="61"/>
  <c r="G27" i="61"/>
  <c r="J27" i="61"/>
  <c r="F27" i="61"/>
  <c r="H27" i="61"/>
  <c r="L27" i="61"/>
  <c r="G28" i="61"/>
  <c r="J28" i="61"/>
  <c r="F28" i="61"/>
  <c r="H28" i="61"/>
  <c r="L28" i="61"/>
  <c r="G29" i="61"/>
  <c r="J29" i="61"/>
  <c r="F29" i="61"/>
  <c r="H29" i="61"/>
  <c r="L29" i="61"/>
  <c r="G30" i="61"/>
  <c r="J30" i="61"/>
  <c r="F30" i="61"/>
  <c r="H30" i="61"/>
  <c r="L30" i="61"/>
  <c r="G31" i="61"/>
  <c r="J31" i="61"/>
  <c r="F31" i="61"/>
  <c r="H31" i="61"/>
  <c r="L31" i="61"/>
  <c r="G32" i="61"/>
  <c r="J32" i="61"/>
  <c r="H32" i="61"/>
  <c r="L32" i="61"/>
  <c r="G33" i="61"/>
  <c r="J33" i="61"/>
  <c r="H33" i="61"/>
  <c r="L33" i="61"/>
  <c r="G34" i="61"/>
  <c r="J34" i="61"/>
  <c r="H34" i="61"/>
  <c r="L34" i="61"/>
  <c r="G35" i="61"/>
  <c r="J35" i="61"/>
  <c r="H35" i="61"/>
  <c r="L35" i="61"/>
  <c r="G36" i="61"/>
  <c r="J36" i="61"/>
  <c r="H36" i="61"/>
  <c r="L36" i="61"/>
  <c r="G37" i="61"/>
  <c r="J37" i="61"/>
  <c r="H37" i="61"/>
  <c r="L37" i="61"/>
  <c r="G38" i="61"/>
  <c r="J38" i="61"/>
  <c r="H38" i="61"/>
  <c r="L38" i="61"/>
  <c r="G39" i="61"/>
  <c r="J39" i="61"/>
  <c r="H39" i="61"/>
  <c r="L39" i="61"/>
  <c r="G40" i="61"/>
  <c r="J40" i="61"/>
  <c r="H40" i="61"/>
  <c r="L40" i="61"/>
  <c r="G41" i="61"/>
  <c r="J41" i="61"/>
  <c r="H41" i="61"/>
  <c r="L41" i="61"/>
  <c r="G42" i="61"/>
  <c r="J42" i="61"/>
  <c r="H42" i="61"/>
  <c r="L42" i="61"/>
  <c r="G43" i="61"/>
  <c r="J43" i="61"/>
  <c r="H43" i="61"/>
  <c r="L43" i="61"/>
  <c r="G44" i="61"/>
  <c r="J44" i="61"/>
  <c r="H44" i="61"/>
  <c r="L44" i="61"/>
  <c r="G45" i="61"/>
  <c r="J45" i="61"/>
  <c r="H45" i="61"/>
  <c r="L45" i="61"/>
  <c r="G46" i="61"/>
  <c r="J46" i="61"/>
  <c r="H46" i="61"/>
  <c r="L46" i="61"/>
  <c r="G47" i="61"/>
  <c r="J47" i="61"/>
  <c r="H47" i="61"/>
  <c r="L47" i="61"/>
  <c r="G48" i="61"/>
  <c r="J48" i="61"/>
  <c r="H48" i="61"/>
  <c r="L48" i="61"/>
  <c r="G49" i="61"/>
  <c r="J49" i="61"/>
  <c r="H49" i="61"/>
  <c r="L49" i="61"/>
  <c r="G50" i="61"/>
  <c r="J50" i="61"/>
  <c r="H50" i="61"/>
  <c r="L50" i="61"/>
  <c r="G51" i="61"/>
  <c r="J51" i="61"/>
  <c r="H51" i="61"/>
  <c r="L51" i="61"/>
  <c r="G52" i="61"/>
  <c r="J52" i="61"/>
  <c r="H52" i="61"/>
  <c r="L52" i="61"/>
  <c r="G53" i="61"/>
  <c r="J53" i="61"/>
  <c r="H53" i="61"/>
  <c r="L53" i="61"/>
  <c r="G54" i="61"/>
  <c r="J54" i="61"/>
  <c r="H54" i="61"/>
  <c r="L54" i="61"/>
  <c r="G55" i="61"/>
  <c r="J55" i="61"/>
  <c r="H55" i="61"/>
  <c r="L55" i="61"/>
  <c r="G56" i="61"/>
  <c r="J56" i="61"/>
  <c r="H56" i="61"/>
  <c r="L56" i="61"/>
  <c r="M15" i="61"/>
  <c r="M5" i="19"/>
  <c r="G15" i="64"/>
  <c r="J4" i="64"/>
  <c r="J15" i="64"/>
  <c r="F15" i="64"/>
  <c r="H15" i="64"/>
  <c r="L15" i="64"/>
  <c r="G6" i="64"/>
  <c r="J6" i="64"/>
  <c r="F6" i="64"/>
  <c r="H6" i="64"/>
  <c r="L6" i="64"/>
  <c r="G7" i="64"/>
  <c r="J7" i="64"/>
  <c r="F7" i="64"/>
  <c r="H7" i="64"/>
  <c r="L7" i="64"/>
  <c r="G8" i="64"/>
  <c r="J8" i="64"/>
  <c r="F8" i="64"/>
  <c r="H8" i="64"/>
  <c r="L8" i="64"/>
  <c r="G9" i="64"/>
  <c r="J9" i="64"/>
  <c r="F9" i="64"/>
  <c r="H9" i="64"/>
  <c r="L9" i="64"/>
  <c r="G10" i="64"/>
  <c r="J10" i="64"/>
  <c r="F10" i="64"/>
  <c r="H10" i="64"/>
  <c r="L10" i="64"/>
  <c r="G11" i="64"/>
  <c r="J11" i="64"/>
  <c r="F11" i="64"/>
  <c r="H11" i="64"/>
  <c r="L11" i="64"/>
  <c r="F12" i="64"/>
  <c r="J12" i="64"/>
  <c r="L12" i="64"/>
  <c r="G13" i="64"/>
  <c r="J13" i="64"/>
  <c r="F13" i="64"/>
  <c r="H13" i="64"/>
  <c r="L13" i="64"/>
  <c r="G14" i="64"/>
  <c r="J14" i="64"/>
  <c r="F14" i="64"/>
  <c r="H14" i="64"/>
  <c r="L14" i="64"/>
  <c r="G16" i="64"/>
  <c r="J16" i="64"/>
  <c r="F16" i="64"/>
  <c r="H16" i="64"/>
  <c r="L16" i="64"/>
  <c r="G17" i="64"/>
  <c r="J17" i="64"/>
  <c r="F17" i="64"/>
  <c r="H17" i="64"/>
  <c r="L17" i="64"/>
  <c r="G18" i="64"/>
  <c r="J18" i="64"/>
  <c r="F18" i="64"/>
  <c r="H18" i="64"/>
  <c r="L18" i="64"/>
  <c r="G19" i="64"/>
  <c r="J19" i="64"/>
  <c r="F19" i="64"/>
  <c r="H19" i="64"/>
  <c r="L19" i="64"/>
  <c r="G20" i="64"/>
  <c r="J20" i="64"/>
  <c r="F20" i="64"/>
  <c r="H20" i="64"/>
  <c r="L20" i="64"/>
  <c r="G21" i="64"/>
  <c r="J21" i="64"/>
  <c r="F21" i="64"/>
  <c r="H21" i="64"/>
  <c r="L21" i="64"/>
  <c r="G22" i="64"/>
  <c r="J22" i="64"/>
  <c r="F22" i="64"/>
  <c r="H22" i="64"/>
  <c r="L22" i="64"/>
  <c r="G23" i="64"/>
  <c r="J23" i="64"/>
  <c r="F23" i="64"/>
  <c r="H23" i="64"/>
  <c r="L23" i="64"/>
  <c r="G24" i="64"/>
  <c r="J24" i="64"/>
  <c r="F24" i="64"/>
  <c r="H24" i="64"/>
  <c r="L24" i="64"/>
  <c r="G25" i="64"/>
  <c r="J25" i="64"/>
  <c r="F25" i="64"/>
  <c r="H25" i="64"/>
  <c r="L25" i="64"/>
  <c r="G26" i="64"/>
  <c r="J26" i="64"/>
  <c r="F26" i="64"/>
  <c r="H26" i="64"/>
  <c r="L26" i="64"/>
  <c r="G27" i="64"/>
  <c r="J27" i="64"/>
  <c r="F27" i="64"/>
  <c r="H27" i="64"/>
  <c r="L27" i="64"/>
  <c r="J28" i="64"/>
  <c r="H28" i="64"/>
  <c r="L28" i="64"/>
  <c r="J29" i="64"/>
  <c r="H29" i="64"/>
  <c r="L29" i="64"/>
  <c r="J30" i="64"/>
  <c r="H30" i="64"/>
  <c r="L30" i="64"/>
  <c r="J31" i="64"/>
  <c r="H31" i="64"/>
  <c r="L31" i="64"/>
  <c r="J32" i="64"/>
  <c r="H32" i="64"/>
  <c r="L32" i="64"/>
  <c r="J33" i="64"/>
  <c r="H33" i="64"/>
  <c r="L33" i="64"/>
  <c r="G34" i="64"/>
  <c r="J34" i="64"/>
  <c r="H34" i="64"/>
  <c r="L34" i="64"/>
  <c r="G35" i="64"/>
  <c r="J35" i="64"/>
  <c r="H35" i="64"/>
  <c r="L35" i="64"/>
  <c r="G36" i="64"/>
  <c r="J36" i="64"/>
  <c r="H36" i="64"/>
  <c r="L36" i="64"/>
  <c r="G37" i="64"/>
  <c r="J37" i="64"/>
  <c r="H37" i="64"/>
  <c r="L37" i="64"/>
  <c r="G38" i="64"/>
  <c r="J38" i="64"/>
  <c r="H38" i="64"/>
  <c r="L38" i="64"/>
  <c r="G39" i="64"/>
  <c r="J39" i="64"/>
  <c r="H39" i="64"/>
  <c r="L39" i="64"/>
  <c r="G40" i="64"/>
  <c r="J40" i="64"/>
  <c r="H40" i="64"/>
  <c r="L40" i="64"/>
  <c r="G41" i="64"/>
  <c r="J41" i="64"/>
  <c r="H41" i="64"/>
  <c r="L41" i="64"/>
  <c r="G42" i="64"/>
  <c r="J42" i="64"/>
  <c r="H42" i="64"/>
  <c r="L42" i="64"/>
  <c r="G43" i="64"/>
  <c r="J43" i="64"/>
  <c r="H43" i="64"/>
  <c r="L43" i="64"/>
  <c r="G44" i="64"/>
  <c r="J44" i="64"/>
  <c r="H44" i="64"/>
  <c r="L44" i="64"/>
  <c r="G45" i="64"/>
  <c r="J45" i="64"/>
  <c r="H45" i="64"/>
  <c r="L45" i="64"/>
  <c r="G46" i="64"/>
  <c r="J46" i="64"/>
  <c r="H46" i="64"/>
  <c r="L46" i="64"/>
  <c r="G47" i="64"/>
  <c r="J47" i="64"/>
  <c r="H47" i="64"/>
  <c r="L47" i="64"/>
  <c r="G48" i="64"/>
  <c r="J48" i="64"/>
  <c r="H48" i="64"/>
  <c r="L48" i="64"/>
  <c r="G49" i="64"/>
  <c r="J49" i="64"/>
  <c r="H49" i="64"/>
  <c r="L49" i="64"/>
  <c r="G50" i="64"/>
  <c r="J50" i="64"/>
  <c r="H50" i="64"/>
  <c r="L50" i="64"/>
  <c r="G51" i="64"/>
  <c r="J51" i="64"/>
  <c r="H51" i="64"/>
  <c r="L51" i="64"/>
  <c r="G52" i="64"/>
  <c r="J52" i="64"/>
  <c r="H52" i="64"/>
  <c r="L52" i="64"/>
  <c r="G53" i="64"/>
  <c r="J53" i="64"/>
  <c r="H53" i="64"/>
  <c r="L53" i="64"/>
  <c r="G54" i="64"/>
  <c r="J54" i="64"/>
  <c r="H54" i="64"/>
  <c r="L54" i="64"/>
  <c r="G55" i="64"/>
  <c r="J55" i="64"/>
  <c r="H55" i="64"/>
  <c r="L55" i="64"/>
  <c r="G56" i="64"/>
  <c r="J56" i="64"/>
  <c r="H56" i="64"/>
  <c r="L56" i="64"/>
  <c r="M15" i="64"/>
  <c r="N5" i="19"/>
  <c r="G15" i="65"/>
  <c r="J4" i="65"/>
  <c r="J15" i="65"/>
  <c r="F15" i="65"/>
  <c r="H15" i="65"/>
  <c r="L15" i="65"/>
  <c r="G6" i="65"/>
  <c r="J6" i="65"/>
  <c r="F6" i="65"/>
  <c r="H6" i="65"/>
  <c r="L6" i="65"/>
  <c r="G7" i="65"/>
  <c r="J7" i="65"/>
  <c r="F7" i="65"/>
  <c r="H7" i="65"/>
  <c r="L7" i="65"/>
  <c r="G8" i="65"/>
  <c r="J8" i="65"/>
  <c r="F8" i="65"/>
  <c r="H8" i="65"/>
  <c r="L8" i="65"/>
  <c r="G9" i="65"/>
  <c r="J9" i="65"/>
  <c r="F9" i="65"/>
  <c r="H9" i="65"/>
  <c r="L9" i="65"/>
  <c r="G10" i="65"/>
  <c r="J10" i="65"/>
  <c r="F10" i="65"/>
  <c r="H10" i="65"/>
  <c r="L10" i="65"/>
  <c r="G11" i="65"/>
  <c r="J11" i="65"/>
  <c r="F11" i="65"/>
  <c r="H11" i="65"/>
  <c r="L11" i="65"/>
  <c r="F12" i="65"/>
  <c r="J12" i="65"/>
  <c r="L12" i="65"/>
  <c r="G13" i="65"/>
  <c r="J13" i="65"/>
  <c r="F13" i="65"/>
  <c r="H13" i="65"/>
  <c r="L13" i="65"/>
  <c r="G14" i="65"/>
  <c r="J14" i="65"/>
  <c r="F14" i="65"/>
  <c r="H14" i="65"/>
  <c r="L14" i="65"/>
  <c r="G16" i="65"/>
  <c r="J16" i="65"/>
  <c r="F16" i="65"/>
  <c r="H16" i="65"/>
  <c r="L16" i="65"/>
  <c r="G17" i="65"/>
  <c r="J17" i="65"/>
  <c r="F17" i="65"/>
  <c r="H17" i="65"/>
  <c r="L17" i="65"/>
  <c r="G18" i="65"/>
  <c r="J18" i="65"/>
  <c r="F18" i="65"/>
  <c r="H18" i="65"/>
  <c r="L18" i="65"/>
  <c r="G19" i="65"/>
  <c r="J19" i="65"/>
  <c r="F19" i="65"/>
  <c r="H19" i="65"/>
  <c r="L19" i="65"/>
  <c r="G20" i="65"/>
  <c r="J20" i="65"/>
  <c r="F20" i="65"/>
  <c r="H20" i="65"/>
  <c r="L20" i="65"/>
  <c r="G21" i="65"/>
  <c r="J21" i="65"/>
  <c r="F21" i="65"/>
  <c r="H21" i="65"/>
  <c r="L21" i="65"/>
  <c r="G22" i="65"/>
  <c r="J22" i="65"/>
  <c r="F22" i="65"/>
  <c r="H22" i="65"/>
  <c r="L22" i="65"/>
  <c r="G23" i="65"/>
  <c r="J23" i="65"/>
  <c r="F23" i="65"/>
  <c r="H23" i="65"/>
  <c r="L23" i="65"/>
  <c r="G24" i="65"/>
  <c r="J24" i="65"/>
  <c r="F24" i="65"/>
  <c r="H24" i="65"/>
  <c r="L24" i="65"/>
  <c r="G25" i="65"/>
  <c r="J25" i="65"/>
  <c r="F25" i="65"/>
  <c r="H25" i="65"/>
  <c r="L25" i="65"/>
  <c r="G26" i="65"/>
  <c r="J26" i="65"/>
  <c r="F26" i="65"/>
  <c r="H26" i="65"/>
  <c r="L26" i="65"/>
  <c r="G27" i="65"/>
  <c r="J27" i="65"/>
  <c r="F27" i="65"/>
  <c r="H27" i="65"/>
  <c r="L27" i="65"/>
  <c r="G28" i="65"/>
  <c r="J28" i="65"/>
  <c r="F28" i="65"/>
  <c r="H28" i="65"/>
  <c r="L28" i="65"/>
  <c r="J29" i="65"/>
  <c r="H29" i="65"/>
  <c r="L29" i="65"/>
  <c r="G30" i="65"/>
  <c r="J30" i="65"/>
  <c r="H30" i="65"/>
  <c r="L30" i="65"/>
  <c r="G31" i="65"/>
  <c r="J31" i="65"/>
  <c r="H31" i="65"/>
  <c r="L31" i="65"/>
  <c r="G32" i="65"/>
  <c r="J32" i="65"/>
  <c r="H32" i="65"/>
  <c r="L32" i="65"/>
  <c r="G33" i="65"/>
  <c r="J33" i="65"/>
  <c r="H33" i="65"/>
  <c r="L33" i="65"/>
  <c r="G34" i="65"/>
  <c r="J34" i="65"/>
  <c r="H34" i="65"/>
  <c r="L34" i="65"/>
  <c r="G35" i="65"/>
  <c r="J35" i="65"/>
  <c r="H35" i="65"/>
  <c r="L35" i="65"/>
  <c r="G36" i="65"/>
  <c r="J36" i="65"/>
  <c r="H36" i="65"/>
  <c r="L36" i="65"/>
  <c r="G37" i="65"/>
  <c r="J37" i="65"/>
  <c r="H37" i="65"/>
  <c r="L37" i="65"/>
  <c r="G38" i="65"/>
  <c r="J38" i="65"/>
  <c r="H38" i="65"/>
  <c r="L38" i="65"/>
  <c r="G39" i="65"/>
  <c r="J39" i="65"/>
  <c r="H39" i="65"/>
  <c r="L39" i="65"/>
  <c r="G40" i="65"/>
  <c r="J40" i="65"/>
  <c r="H40" i="65"/>
  <c r="L40" i="65"/>
  <c r="G41" i="65"/>
  <c r="J41" i="65"/>
  <c r="H41" i="65"/>
  <c r="L41" i="65"/>
  <c r="G42" i="65"/>
  <c r="J42" i="65"/>
  <c r="H42" i="65"/>
  <c r="L42" i="65"/>
  <c r="G43" i="65"/>
  <c r="J43" i="65"/>
  <c r="H43" i="65"/>
  <c r="L43" i="65"/>
  <c r="G44" i="65"/>
  <c r="J44" i="65"/>
  <c r="H44" i="65"/>
  <c r="L44" i="65"/>
  <c r="G45" i="65"/>
  <c r="J45" i="65"/>
  <c r="H45" i="65"/>
  <c r="L45" i="65"/>
  <c r="G46" i="65"/>
  <c r="J46" i="65"/>
  <c r="H46" i="65"/>
  <c r="L46" i="65"/>
  <c r="G47" i="65"/>
  <c r="J47" i="65"/>
  <c r="H47" i="65"/>
  <c r="L47" i="65"/>
  <c r="G48" i="65"/>
  <c r="J48" i="65"/>
  <c r="H48" i="65"/>
  <c r="L48" i="65"/>
  <c r="G49" i="65"/>
  <c r="J49" i="65"/>
  <c r="H49" i="65"/>
  <c r="L49" i="65"/>
  <c r="G50" i="65"/>
  <c r="J50" i="65"/>
  <c r="H50" i="65"/>
  <c r="L50" i="65"/>
  <c r="G51" i="65"/>
  <c r="J51" i="65"/>
  <c r="H51" i="65"/>
  <c r="L51" i="65"/>
  <c r="G52" i="65"/>
  <c r="J52" i="65"/>
  <c r="H52" i="65"/>
  <c r="L52" i="65"/>
  <c r="G53" i="65"/>
  <c r="J53" i="65"/>
  <c r="H53" i="65"/>
  <c r="L53" i="65"/>
  <c r="G54" i="65"/>
  <c r="J54" i="65"/>
  <c r="H54" i="65"/>
  <c r="L54" i="65"/>
  <c r="G55" i="65"/>
  <c r="J55" i="65"/>
  <c r="H55" i="65"/>
  <c r="L55" i="65"/>
  <c r="G56" i="65"/>
  <c r="J56" i="65"/>
  <c r="H56" i="65"/>
  <c r="L56" i="65"/>
  <c r="M15" i="65"/>
  <c r="O5" i="19"/>
  <c r="G17" i="66"/>
  <c r="J4" i="66"/>
  <c r="J17" i="66"/>
  <c r="F17" i="66"/>
  <c r="L17" i="66"/>
  <c r="G6" i="66"/>
  <c r="J6" i="66"/>
  <c r="F6" i="66"/>
  <c r="L6" i="66"/>
  <c r="G7" i="66"/>
  <c r="J7" i="66"/>
  <c r="F7" i="66"/>
  <c r="L7" i="66"/>
  <c r="G8" i="66"/>
  <c r="J8" i="66"/>
  <c r="F8" i="66"/>
  <c r="L8" i="66"/>
  <c r="G9" i="66"/>
  <c r="J9" i="66"/>
  <c r="F9" i="66"/>
  <c r="L9" i="66"/>
  <c r="G10" i="66"/>
  <c r="J10" i="66"/>
  <c r="F10" i="66"/>
  <c r="L10" i="66"/>
  <c r="G11" i="66"/>
  <c r="J11" i="66"/>
  <c r="F11" i="66"/>
  <c r="L11" i="66"/>
  <c r="G12" i="66"/>
  <c r="J12" i="66"/>
  <c r="F12" i="66"/>
  <c r="L12" i="66"/>
  <c r="G13" i="66"/>
  <c r="J13" i="66"/>
  <c r="F13" i="66"/>
  <c r="L13" i="66"/>
  <c r="G14" i="66"/>
  <c r="J14" i="66"/>
  <c r="F14" i="66"/>
  <c r="L14" i="66"/>
  <c r="G15" i="66"/>
  <c r="J15" i="66"/>
  <c r="F15" i="66"/>
  <c r="L15" i="66"/>
  <c r="G16" i="66"/>
  <c r="J16" i="66"/>
  <c r="F16" i="66"/>
  <c r="L16" i="66"/>
  <c r="G18" i="66"/>
  <c r="J18" i="66"/>
  <c r="F18" i="66"/>
  <c r="L18" i="66"/>
  <c r="G19" i="66"/>
  <c r="J19" i="66"/>
  <c r="F19" i="66"/>
  <c r="L19" i="66"/>
  <c r="G20" i="66"/>
  <c r="J20" i="66"/>
  <c r="F20" i="66"/>
  <c r="L20" i="66"/>
  <c r="G21" i="66"/>
  <c r="J21" i="66"/>
  <c r="F21" i="66"/>
  <c r="L21" i="66"/>
  <c r="G22" i="66"/>
  <c r="J22" i="66"/>
  <c r="F22" i="66"/>
  <c r="L22" i="66"/>
  <c r="G23" i="66"/>
  <c r="J23" i="66"/>
  <c r="F23" i="66"/>
  <c r="L23" i="66"/>
  <c r="G24" i="66"/>
  <c r="J24" i="66"/>
  <c r="F24" i="66"/>
  <c r="L24" i="66"/>
  <c r="G25" i="66"/>
  <c r="J25" i="66"/>
  <c r="F25" i="66"/>
  <c r="L25" i="66"/>
  <c r="G26" i="66"/>
  <c r="J26" i="66"/>
  <c r="F26" i="66"/>
  <c r="L26" i="66"/>
  <c r="G27" i="66"/>
  <c r="J27" i="66"/>
  <c r="F27" i="66"/>
  <c r="L27" i="66"/>
  <c r="G28" i="66"/>
  <c r="J28" i="66"/>
  <c r="F28" i="66"/>
  <c r="L28" i="66"/>
  <c r="G29" i="66"/>
  <c r="J29" i="66"/>
  <c r="F29" i="66"/>
  <c r="L29" i="66"/>
  <c r="G30" i="66"/>
  <c r="J30" i="66"/>
  <c r="F30" i="66"/>
  <c r="L30" i="66"/>
  <c r="G31" i="66"/>
  <c r="J31" i="66"/>
  <c r="F31" i="66"/>
  <c r="L31" i="66"/>
  <c r="G32" i="66"/>
  <c r="J32" i="66"/>
  <c r="F32" i="66"/>
  <c r="L32" i="66"/>
  <c r="G33" i="66"/>
  <c r="J33" i="66"/>
  <c r="F33" i="66"/>
  <c r="L33" i="66"/>
  <c r="J34" i="66"/>
  <c r="L34" i="66"/>
  <c r="G35" i="66"/>
  <c r="J35" i="66"/>
  <c r="H35" i="66"/>
  <c r="L35" i="66"/>
  <c r="G36" i="66"/>
  <c r="J36" i="66"/>
  <c r="H36" i="66"/>
  <c r="L36" i="66"/>
  <c r="G37" i="66"/>
  <c r="J37" i="66"/>
  <c r="H37" i="66"/>
  <c r="L37" i="66"/>
  <c r="G38" i="66"/>
  <c r="J38" i="66"/>
  <c r="H38" i="66"/>
  <c r="L38" i="66"/>
  <c r="G39" i="66"/>
  <c r="J39" i="66"/>
  <c r="H39" i="66"/>
  <c r="L39" i="66"/>
  <c r="G40" i="66"/>
  <c r="J40" i="66"/>
  <c r="H40" i="66"/>
  <c r="L40" i="66"/>
  <c r="G41" i="66"/>
  <c r="J41" i="66"/>
  <c r="H41" i="66"/>
  <c r="L41" i="66"/>
  <c r="G42" i="66"/>
  <c r="J42" i="66"/>
  <c r="H42" i="66"/>
  <c r="L42" i="66"/>
  <c r="G43" i="66"/>
  <c r="J43" i="66"/>
  <c r="H43" i="66"/>
  <c r="L43" i="66"/>
  <c r="G44" i="66"/>
  <c r="J44" i="66"/>
  <c r="H44" i="66"/>
  <c r="L44" i="66"/>
  <c r="G45" i="66"/>
  <c r="J45" i="66"/>
  <c r="H45" i="66"/>
  <c r="L45" i="66"/>
  <c r="G46" i="66"/>
  <c r="J46" i="66"/>
  <c r="H46" i="66"/>
  <c r="L46" i="66"/>
  <c r="G47" i="66"/>
  <c r="J47" i="66"/>
  <c r="H47" i="66"/>
  <c r="L47" i="66"/>
  <c r="G48" i="66"/>
  <c r="J48" i="66"/>
  <c r="H48" i="66"/>
  <c r="L48" i="66"/>
  <c r="G49" i="66"/>
  <c r="J49" i="66"/>
  <c r="H49" i="66"/>
  <c r="L49" i="66"/>
  <c r="G50" i="66"/>
  <c r="J50" i="66"/>
  <c r="H50" i="66"/>
  <c r="L50" i="66"/>
  <c r="G51" i="66"/>
  <c r="J51" i="66"/>
  <c r="H51" i="66"/>
  <c r="L51" i="66"/>
  <c r="G52" i="66"/>
  <c r="J52" i="66"/>
  <c r="H52" i="66"/>
  <c r="L52" i="66"/>
  <c r="G53" i="66"/>
  <c r="J53" i="66"/>
  <c r="H53" i="66"/>
  <c r="L53" i="66"/>
  <c r="G54" i="66"/>
  <c r="J54" i="66"/>
  <c r="H54" i="66"/>
  <c r="L54" i="66"/>
  <c r="G55" i="66"/>
  <c r="J55" i="66"/>
  <c r="H55" i="66"/>
  <c r="L55" i="66"/>
  <c r="M17" i="66"/>
  <c r="P5" i="19"/>
  <c r="G17" i="67"/>
  <c r="J4" i="67"/>
  <c r="J17" i="67"/>
  <c r="F17" i="67"/>
  <c r="H17" i="67"/>
  <c r="L17" i="67"/>
  <c r="G6" i="67"/>
  <c r="J6" i="67"/>
  <c r="F6" i="67"/>
  <c r="H6" i="67"/>
  <c r="L6" i="67"/>
  <c r="G7" i="67"/>
  <c r="J7" i="67"/>
  <c r="F7" i="67"/>
  <c r="H7" i="67"/>
  <c r="L7" i="67"/>
  <c r="G8" i="67"/>
  <c r="J8" i="67"/>
  <c r="F8" i="67"/>
  <c r="H8" i="67"/>
  <c r="L8" i="67"/>
  <c r="G9" i="67"/>
  <c r="J9" i="67"/>
  <c r="F9" i="67"/>
  <c r="H9" i="67"/>
  <c r="L9" i="67"/>
  <c r="G10" i="67"/>
  <c r="J10" i="67"/>
  <c r="F10" i="67"/>
  <c r="H10" i="67"/>
  <c r="L10" i="67"/>
  <c r="G11" i="67"/>
  <c r="J11" i="67"/>
  <c r="F11" i="67"/>
  <c r="H11" i="67"/>
  <c r="L11" i="67"/>
  <c r="G12" i="67"/>
  <c r="J12" i="67"/>
  <c r="F12" i="67"/>
  <c r="H12" i="67"/>
  <c r="L12" i="67"/>
  <c r="G13" i="67"/>
  <c r="J13" i="67"/>
  <c r="F13" i="67"/>
  <c r="H13" i="67"/>
  <c r="L13" i="67"/>
  <c r="G14" i="67"/>
  <c r="J14" i="67"/>
  <c r="F14" i="67"/>
  <c r="H14" i="67"/>
  <c r="L14" i="67"/>
  <c r="G15" i="67"/>
  <c r="J15" i="67"/>
  <c r="F15" i="67"/>
  <c r="H15" i="67"/>
  <c r="L15" i="67"/>
  <c r="G16" i="67"/>
  <c r="J16" i="67"/>
  <c r="F16" i="67"/>
  <c r="H16" i="67"/>
  <c r="L16" i="67"/>
  <c r="G18" i="67"/>
  <c r="J18" i="67"/>
  <c r="F18" i="67"/>
  <c r="H18" i="67"/>
  <c r="L18" i="67"/>
  <c r="G19" i="67"/>
  <c r="J19" i="67"/>
  <c r="F19" i="67"/>
  <c r="H19" i="67"/>
  <c r="L19" i="67"/>
  <c r="G20" i="67"/>
  <c r="J20" i="67"/>
  <c r="F20" i="67"/>
  <c r="H20" i="67"/>
  <c r="L20" i="67"/>
  <c r="G21" i="67"/>
  <c r="J21" i="67"/>
  <c r="F21" i="67"/>
  <c r="H21" i="67"/>
  <c r="L21" i="67"/>
  <c r="G22" i="67"/>
  <c r="J22" i="67"/>
  <c r="F22" i="67"/>
  <c r="H22" i="67"/>
  <c r="L22" i="67"/>
  <c r="G23" i="67"/>
  <c r="J23" i="67"/>
  <c r="F23" i="67"/>
  <c r="H23" i="67"/>
  <c r="L23" i="67"/>
  <c r="G24" i="67"/>
  <c r="J24" i="67"/>
  <c r="F24" i="67"/>
  <c r="H24" i="67"/>
  <c r="L24" i="67"/>
  <c r="G25" i="67"/>
  <c r="J25" i="67"/>
  <c r="F25" i="67"/>
  <c r="H25" i="67"/>
  <c r="L25" i="67"/>
  <c r="G26" i="67"/>
  <c r="J26" i="67"/>
  <c r="F26" i="67"/>
  <c r="H26" i="67"/>
  <c r="L26" i="67"/>
  <c r="G27" i="67"/>
  <c r="J27" i="67"/>
  <c r="F27" i="67"/>
  <c r="H27" i="67"/>
  <c r="L27" i="67"/>
  <c r="G28" i="67"/>
  <c r="J28" i="67"/>
  <c r="F28" i="67"/>
  <c r="H28" i="67"/>
  <c r="L28" i="67"/>
  <c r="G29" i="67"/>
  <c r="J29" i="67"/>
  <c r="F29" i="67"/>
  <c r="H29" i="67"/>
  <c r="L29" i="67"/>
  <c r="G30" i="67"/>
  <c r="J30" i="67"/>
  <c r="F30" i="67"/>
  <c r="H30" i="67"/>
  <c r="L30" i="67"/>
  <c r="G31" i="67"/>
  <c r="J31" i="67"/>
  <c r="F31" i="67"/>
  <c r="H31" i="67"/>
  <c r="L31" i="67"/>
  <c r="G32" i="67"/>
  <c r="J32" i="67"/>
  <c r="F32" i="67"/>
  <c r="H32" i="67"/>
  <c r="L32" i="67"/>
  <c r="G33" i="67"/>
  <c r="J33" i="67"/>
  <c r="F33" i="67"/>
  <c r="H33" i="67"/>
  <c r="L33" i="67"/>
  <c r="G34" i="67"/>
  <c r="J34" i="67"/>
  <c r="H34" i="67"/>
  <c r="L34" i="67"/>
  <c r="G35" i="67"/>
  <c r="J35" i="67"/>
  <c r="H35" i="67"/>
  <c r="L35" i="67"/>
  <c r="G36" i="67"/>
  <c r="J36" i="67"/>
  <c r="H36" i="67"/>
  <c r="L36" i="67"/>
  <c r="G37" i="67"/>
  <c r="J37" i="67"/>
  <c r="H37" i="67"/>
  <c r="L37" i="67"/>
  <c r="G38" i="67"/>
  <c r="J38" i="67"/>
  <c r="H38" i="67"/>
  <c r="L38" i="67"/>
  <c r="G39" i="67"/>
  <c r="J39" i="67"/>
  <c r="H39" i="67"/>
  <c r="L39" i="67"/>
  <c r="G40" i="67"/>
  <c r="J40" i="67"/>
  <c r="H40" i="67"/>
  <c r="L40" i="67"/>
  <c r="G41" i="67"/>
  <c r="J41" i="67"/>
  <c r="H41" i="67"/>
  <c r="L41" i="67"/>
  <c r="G42" i="67"/>
  <c r="J42" i="67"/>
  <c r="H42" i="67"/>
  <c r="L42" i="67"/>
  <c r="G43" i="67"/>
  <c r="J43" i="67"/>
  <c r="H43" i="67"/>
  <c r="L43" i="67"/>
  <c r="G44" i="67"/>
  <c r="J44" i="67"/>
  <c r="H44" i="67"/>
  <c r="L44" i="67"/>
  <c r="G45" i="67"/>
  <c r="J45" i="67"/>
  <c r="H45" i="67"/>
  <c r="L45" i="67"/>
  <c r="G46" i="67"/>
  <c r="J46" i="67"/>
  <c r="H46" i="67"/>
  <c r="L46" i="67"/>
  <c r="G47" i="67"/>
  <c r="J47" i="67"/>
  <c r="H47" i="67"/>
  <c r="L47" i="67"/>
  <c r="G48" i="67"/>
  <c r="J48" i="67"/>
  <c r="H48" i="67"/>
  <c r="L48" i="67"/>
  <c r="G49" i="67"/>
  <c r="J49" i="67"/>
  <c r="H49" i="67"/>
  <c r="L49" i="67"/>
  <c r="G50" i="67"/>
  <c r="J50" i="67"/>
  <c r="H50" i="67"/>
  <c r="L50" i="67"/>
  <c r="G51" i="67"/>
  <c r="J51" i="67"/>
  <c r="H51" i="67"/>
  <c r="L51" i="67"/>
  <c r="G52" i="67"/>
  <c r="J52" i="67"/>
  <c r="H52" i="67"/>
  <c r="L52" i="67"/>
  <c r="G53" i="67"/>
  <c r="J53" i="67"/>
  <c r="H53" i="67"/>
  <c r="L53" i="67"/>
  <c r="G54" i="67"/>
  <c r="J54" i="67"/>
  <c r="H54" i="67"/>
  <c r="L54" i="67"/>
  <c r="G55" i="67"/>
  <c r="J55" i="67"/>
  <c r="H55" i="67"/>
  <c r="L55" i="67"/>
  <c r="G56" i="67"/>
  <c r="J56" i="67"/>
  <c r="H56" i="67"/>
  <c r="L56" i="67"/>
  <c r="M17" i="67"/>
  <c r="Q5" i="19"/>
  <c r="G16" i="68"/>
  <c r="J4" i="68"/>
  <c r="J16" i="68"/>
  <c r="F16" i="68"/>
  <c r="L16" i="68"/>
  <c r="G6" i="68"/>
  <c r="J6" i="68"/>
  <c r="F6" i="68"/>
  <c r="L6" i="68"/>
  <c r="G7" i="68"/>
  <c r="J7" i="68"/>
  <c r="F7" i="68"/>
  <c r="L7" i="68"/>
  <c r="G8" i="68"/>
  <c r="J8" i="68"/>
  <c r="F8" i="68"/>
  <c r="L8" i="68"/>
  <c r="G9" i="68"/>
  <c r="J9" i="68"/>
  <c r="F9" i="68"/>
  <c r="L9" i="68"/>
  <c r="G10" i="68"/>
  <c r="J10" i="68"/>
  <c r="F10" i="68"/>
  <c r="L10" i="68"/>
  <c r="G11" i="68"/>
  <c r="J11" i="68"/>
  <c r="F11" i="68"/>
  <c r="L11" i="68"/>
  <c r="G12" i="68"/>
  <c r="J12" i="68"/>
  <c r="F12" i="68"/>
  <c r="L12" i="68"/>
  <c r="G13" i="68"/>
  <c r="J13" i="68"/>
  <c r="F13" i="68"/>
  <c r="L13" i="68"/>
  <c r="G14" i="68"/>
  <c r="J14" i="68"/>
  <c r="F14" i="68"/>
  <c r="L14" i="68"/>
  <c r="G15" i="68"/>
  <c r="J15" i="68"/>
  <c r="F15" i="68"/>
  <c r="L15" i="68"/>
  <c r="G17" i="68"/>
  <c r="J17" i="68"/>
  <c r="F17" i="68"/>
  <c r="L17" i="68"/>
  <c r="G18" i="68"/>
  <c r="J18" i="68"/>
  <c r="F18" i="68"/>
  <c r="L18" i="68"/>
  <c r="G19" i="68"/>
  <c r="J19" i="68"/>
  <c r="F19" i="68"/>
  <c r="L19" i="68"/>
  <c r="G20" i="68"/>
  <c r="J20" i="68"/>
  <c r="F20" i="68"/>
  <c r="L20" i="68"/>
  <c r="G21" i="68"/>
  <c r="J21" i="68"/>
  <c r="F21" i="68"/>
  <c r="L21" i="68"/>
  <c r="G22" i="68"/>
  <c r="J22" i="68"/>
  <c r="F22" i="68"/>
  <c r="L22" i="68"/>
  <c r="G23" i="68"/>
  <c r="J23" i="68"/>
  <c r="F23" i="68"/>
  <c r="L23" i="68"/>
  <c r="G24" i="68"/>
  <c r="J24" i="68"/>
  <c r="F24" i="68"/>
  <c r="L24" i="68"/>
  <c r="G25" i="68"/>
  <c r="J25" i="68"/>
  <c r="F25" i="68"/>
  <c r="L25" i="68"/>
  <c r="G26" i="68"/>
  <c r="J26" i="68"/>
  <c r="F26" i="68"/>
  <c r="L26" i="68"/>
  <c r="G27" i="68"/>
  <c r="J27" i="68"/>
  <c r="F27" i="68"/>
  <c r="L27" i="68"/>
  <c r="G28" i="68"/>
  <c r="J28" i="68"/>
  <c r="F28" i="68"/>
  <c r="L28" i="68"/>
  <c r="G29" i="68"/>
  <c r="J29" i="68"/>
  <c r="F29" i="68"/>
  <c r="L29" i="68"/>
  <c r="G30" i="68"/>
  <c r="J30" i="68"/>
  <c r="F30" i="68"/>
  <c r="L30" i="68"/>
  <c r="G31" i="68"/>
  <c r="J31" i="68"/>
  <c r="L31" i="68"/>
  <c r="G32" i="68"/>
  <c r="J32" i="68"/>
  <c r="L32" i="68"/>
  <c r="G33" i="68"/>
  <c r="J33" i="68"/>
  <c r="L33" i="68"/>
  <c r="G34" i="68"/>
  <c r="J34" i="68"/>
  <c r="H34" i="68"/>
  <c r="L34" i="68"/>
  <c r="G35" i="68"/>
  <c r="J35" i="68"/>
  <c r="H35" i="68"/>
  <c r="L35" i="68"/>
  <c r="G36" i="68"/>
  <c r="J36" i="68"/>
  <c r="H36" i="68"/>
  <c r="L36" i="68"/>
  <c r="G37" i="68"/>
  <c r="J37" i="68"/>
  <c r="H37" i="68"/>
  <c r="L37" i="68"/>
  <c r="G38" i="68"/>
  <c r="J38" i="68"/>
  <c r="H38" i="68"/>
  <c r="L38" i="68"/>
  <c r="G39" i="68"/>
  <c r="J39" i="68"/>
  <c r="H39" i="68"/>
  <c r="L39" i="68"/>
  <c r="G40" i="68"/>
  <c r="J40" i="68"/>
  <c r="H40" i="68"/>
  <c r="L40" i="68"/>
  <c r="G41" i="68"/>
  <c r="J41" i="68"/>
  <c r="H41" i="68"/>
  <c r="L41" i="68"/>
  <c r="G42" i="68"/>
  <c r="J42" i="68"/>
  <c r="H42" i="68"/>
  <c r="L42" i="68"/>
  <c r="G43" i="68"/>
  <c r="J43" i="68"/>
  <c r="H43" i="68"/>
  <c r="L43" i="68"/>
  <c r="G44" i="68"/>
  <c r="J44" i="68"/>
  <c r="H44" i="68"/>
  <c r="L44" i="68"/>
  <c r="G45" i="68"/>
  <c r="J45" i="68"/>
  <c r="H45" i="68"/>
  <c r="L45" i="68"/>
  <c r="G46" i="68"/>
  <c r="J46" i="68"/>
  <c r="H46" i="68"/>
  <c r="L46" i="68"/>
  <c r="G47" i="68"/>
  <c r="J47" i="68"/>
  <c r="H47" i="68"/>
  <c r="L47" i="68"/>
  <c r="G48" i="68"/>
  <c r="J48" i="68"/>
  <c r="H48" i="68"/>
  <c r="L48" i="68"/>
  <c r="G49" i="68"/>
  <c r="J49" i="68"/>
  <c r="H49" i="68"/>
  <c r="L49" i="68"/>
  <c r="G50" i="68"/>
  <c r="J50" i="68"/>
  <c r="H50" i="68"/>
  <c r="L50" i="68"/>
  <c r="G51" i="68"/>
  <c r="J51" i="68"/>
  <c r="H51" i="68"/>
  <c r="L51" i="68"/>
  <c r="G52" i="68"/>
  <c r="J52" i="68"/>
  <c r="H52" i="68"/>
  <c r="L52" i="68"/>
  <c r="G53" i="68"/>
  <c r="J53" i="68"/>
  <c r="H53" i="68"/>
  <c r="L53" i="68"/>
  <c r="G54" i="68"/>
  <c r="J54" i="68"/>
  <c r="H54" i="68"/>
  <c r="L54" i="68"/>
  <c r="G55" i="68"/>
  <c r="J55" i="68"/>
  <c r="H55" i="68"/>
  <c r="L55" i="68"/>
  <c r="G56" i="68"/>
  <c r="J56" i="68"/>
  <c r="H56" i="68"/>
  <c r="L56" i="68"/>
  <c r="M16" i="68"/>
  <c r="R5" i="19"/>
  <c r="G6" i="69"/>
  <c r="J4" i="69"/>
  <c r="J6" i="69"/>
  <c r="F6" i="69"/>
  <c r="L6" i="69"/>
  <c r="G7" i="69"/>
  <c r="J7" i="69"/>
  <c r="F7" i="69"/>
  <c r="L7" i="69"/>
  <c r="G8" i="69"/>
  <c r="J8" i="69"/>
  <c r="F8" i="69"/>
  <c r="L8" i="69"/>
  <c r="G9" i="69"/>
  <c r="J9" i="69"/>
  <c r="F9" i="69"/>
  <c r="L9" i="69"/>
  <c r="G10" i="69"/>
  <c r="J10" i="69"/>
  <c r="F10" i="69"/>
  <c r="L10" i="69"/>
  <c r="G11" i="69"/>
  <c r="J11" i="69"/>
  <c r="F11" i="69"/>
  <c r="L11" i="69"/>
  <c r="G12" i="69"/>
  <c r="J12" i="69"/>
  <c r="F12" i="69"/>
  <c r="L12" i="69"/>
  <c r="G13" i="69"/>
  <c r="J13" i="69"/>
  <c r="F13" i="69"/>
  <c r="L13" i="69"/>
  <c r="G14" i="69"/>
  <c r="J14" i="69"/>
  <c r="F14" i="69"/>
  <c r="L14" i="69"/>
  <c r="G15" i="69"/>
  <c r="J15" i="69"/>
  <c r="F15" i="69"/>
  <c r="L15" i="69"/>
  <c r="G16" i="69"/>
  <c r="J16" i="69"/>
  <c r="F16" i="69"/>
  <c r="L16" i="69"/>
  <c r="G17" i="69"/>
  <c r="J17" i="69"/>
  <c r="F17" i="69"/>
  <c r="L17" i="69"/>
  <c r="G18" i="69"/>
  <c r="J18" i="69"/>
  <c r="F18" i="69"/>
  <c r="L18" i="69"/>
  <c r="G19" i="69"/>
  <c r="J19" i="69"/>
  <c r="F19" i="69"/>
  <c r="L19" i="69"/>
  <c r="G20" i="69"/>
  <c r="J20" i="69"/>
  <c r="F20" i="69"/>
  <c r="L20" i="69"/>
  <c r="G21" i="69"/>
  <c r="J21" i="69"/>
  <c r="F21" i="69"/>
  <c r="L21" i="69"/>
  <c r="G22" i="69"/>
  <c r="J22" i="69"/>
  <c r="F22" i="69"/>
  <c r="L22" i="69"/>
  <c r="G23" i="69"/>
  <c r="J23" i="69"/>
  <c r="F23" i="69"/>
  <c r="L23" i="69"/>
  <c r="G24" i="69"/>
  <c r="J24" i="69"/>
  <c r="F24" i="69"/>
  <c r="L24" i="69"/>
  <c r="G25" i="69"/>
  <c r="J25" i="69"/>
  <c r="F25" i="69"/>
  <c r="L25" i="69"/>
  <c r="J26" i="69"/>
  <c r="L26" i="69"/>
  <c r="J27" i="69"/>
  <c r="L27" i="69"/>
  <c r="J28" i="69"/>
  <c r="H28" i="69"/>
  <c r="L28" i="69"/>
  <c r="G29" i="69"/>
  <c r="J29" i="69"/>
  <c r="H29" i="69"/>
  <c r="L29" i="69"/>
  <c r="G30" i="69"/>
  <c r="J30" i="69"/>
  <c r="H30" i="69"/>
  <c r="L30" i="69"/>
  <c r="G31" i="69"/>
  <c r="J31" i="69"/>
  <c r="H31" i="69"/>
  <c r="L31" i="69"/>
  <c r="G32" i="69"/>
  <c r="J32" i="69"/>
  <c r="H32" i="69"/>
  <c r="L32" i="69"/>
  <c r="G33" i="69"/>
  <c r="J33" i="69"/>
  <c r="H33" i="69"/>
  <c r="L33" i="69"/>
  <c r="G34" i="69"/>
  <c r="J34" i="69"/>
  <c r="H34" i="69"/>
  <c r="L34" i="69"/>
  <c r="G35" i="69"/>
  <c r="J35" i="69"/>
  <c r="H35" i="69"/>
  <c r="L35" i="69"/>
  <c r="G36" i="69"/>
  <c r="J36" i="69"/>
  <c r="H36" i="69"/>
  <c r="L36" i="69"/>
  <c r="G37" i="69"/>
  <c r="J37" i="69"/>
  <c r="H37" i="69"/>
  <c r="L37" i="69"/>
  <c r="G38" i="69"/>
  <c r="J38" i="69"/>
  <c r="H38" i="69"/>
  <c r="L38" i="69"/>
  <c r="G39" i="69"/>
  <c r="J39" i="69"/>
  <c r="H39" i="69"/>
  <c r="L39" i="69"/>
  <c r="G40" i="69"/>
  <c r="J40" i="69"/>
  <c r="H40" i="69"/>
  <c r="L40" i="69"/>
  <c r="G41" i="69"/>
  <c r="J41" i="69"/>
  <c r="H41" i="69"/>
  <c r="L41" i="69"/>
  <c r="G42" i="69"/>
  <c r="J42" i="69"/>
  <c r="H42" i="69"/>
  <c r="L42" i="69"/>
  <c r="G43" i="69"/>
  <c r="J43" i="69"/>
  <c r="H43" i="69"/>
  <c r="L43" i="69"/>
  <c r="G44" i="69"/>
  <c r="J44" i="69"/>
  <c r="H44" i="69"/>
  <c r="L44" i="69"/>
  <c r="G45" i="69"/>
  <c r="J45" i="69"/>
  <c r="H45" i="69"/>
  <c r="L45" i="69"/>
  <c r="G46" i="69"/>
  <c r="J46" i="69"/>
  <c r="H46" i="69"/>
  <c r="L46" i="69"/>
  <c r="G47" i="69"/>
  <c r="J47" i="69"/>
  <c r="H47" i="69"/>
  <c r="L47" i="69"/>
  <c r="G48" i="69"/>
  <c r="J48" i="69"/>
  <c r="H48" i="69"/>
  <c r="L48" i="69"/>
  <c r="G49" i="69"/>
  <c r="J49" i="69"/>
  <c r="H49" i="69"/>
  <c r="L49" i="69"/>
  <c r="G50" i="69"/>
  <c r="J50" i="69"/>
  <c r="H50" i="69"/>
  <c r="L50" i="69"/>
  <c r="G51" i="69"/>
  <c r="J51" i="69"/>
  <c r="H51" i="69"/>
  <c r="L51" i="69"/>
  <c r="G52" i="69"/>
  <c r="J52" i="69"/>
  <c r="H52" i="69"/>
  <c r="L52" i="69"/>
  <c r="G53" i="69"/>
  <c r="J53" i="69"/>
  <c r="H53" i="69"/>
  <c r="L53" i="69"/>
  <c r="G54" i="69"/>
  <c r="J54" i="69"/>
  <c r="H54" i="69"/>
  <c r="L54" i="69"/>
  <c r="G55" i="69"/>
  <c r="J55" i="69"/>
  <c r="H55" i="69"/>
  <c r="L55" i="69"/>
  <c r="M6" i="69"/>
  <c r="S5" i="19"/>
  <c r="G14" i="70"/>
  <c r="J4" i="70"/>
  <c r="J14" i="70"/>
  <c r="F14" i="70"/>
  <c r="H14" i="70"/>
  <c r="L14" i="70"/>
  <c r="G6" i="70"/>
  <c r="J6" i="70"/>
  <c r="F6" i="70"/>
  <c r="H6" i="70"/>
  <c r="L6" i="70"/>
  <c r="G7" i="70"/>
  <c r="J7" i="70"/>
  <c r="F7" i="70"/>
  <c r="H7" i="70"/>
  <c r="L7" i="70"/>
  <c r="G8" i="70"/>
  <c r="J8" i="70"/>
  <c r="F8" i="70"/>
  <c r="H8" i="70"/>
  <c r="L8" i="70"/>
  <c r="G9" i="70"/>
  <c r="J9" i="70"/>
  <c r="F9" i="70"/>
  <c r="H9" i="70"/>
  <c r="L9" i="70"/>
  <c r="G10" i="70"/>
  <c r="J10" i="70"/>
  <c r="F10" i="70"/>
  <c r="H10" i="70"/>
  <c r="L10" i="70"/>
  <c r="G11" i="70"/>
  <c r="J11" i="70"/>
  <c r="F11" i="70"/>
  <c r="H11" i="70"/>
  <c r="L11" i="70"/>
  <c r="G12" i="70"/>
  <c r="J12" i="70"/>
  <c r="F12" i="70"/>
  <c r="H12" i="70"/>
  <c r="L12" i="70"/>
  <c r="G13" i="70"/>
  <c r="J13" i="70"/>
  <c r="F13" i="70"/>
  <c r="H13" i="70"/>
  <c r="L13" i="70"/>
  <c r="G15" i="70"/>
  <c r="J15" i="70"/>
  <c r="F15" i="70"/>
  <c r="H15" i="70"/>
  <c r="L15" i="70"/>
  <c r="G16" i="70"/>
  <c r="J16" i="70"/>
  <c r="F16" i="70"/>
  <c r="H16" i="70"/>
  <c r="L16" i="70"/>
  <c r="G17" i="70"/>
  <c r="J17" i="70"/>
  <c r="F17" i="70"/>
  <c r="H17" i="70"/>
  <c r="L17" i="70"/>
  <c r="G18" i="70"/>
  <c r="J18" i="70"/>
  <c r="F18" i="70"/>
  <c r="H18" i="70"/>
  <c r="L18" i="70"/>
  <c r="G19" i="70"/>
  <c r="J19" i="70"/>
  <c r="F19" i="70"/>
  <c r="H19" i="70"/>
  <c r="L19" i="70"/>
  <c r="G20" i="70"/>
  <c r="J20" i="70"/>
  <c r="F20" i="70"/>
  <c r="H20" i="70"/>
  <c r="L20" i="70"/>
  <c r="G21" i="70"/>
  <c r="J21" i="70"/>
  <c r="F21" i="70"/>
  <c r="H21" i="70"/>
  <c r="L21" i="70"/>
  <c r="G22" i="70"/>
  <c r="J22" i="70"/>
  <c r="F22" i="70"/>
  <c r="H22" i="70"/>
  <c r="L22" i="70"/>
  <c r="G23" i="70"/>
  <c r="J23" i="70"/>
  <c r="F23" i="70"/>
  <c r="H23" i="70"/>
  <c r="L23" i="70"/>
  <c r="G24" i="70"/>
  <c r="J24" i="70"/>
  <c r="F24" i="70"/>
  <c r="H24" i="70"/>
  <c r="L24" i="70"/>
  <c r="G25" i="70"/>
  <c r="J25" i="70"/>
  <c r="F25" i="70"/>
  <c r="H25" i="70"/>
  <c r="L25" i="70"/>
  <c r="G26" i="70"/>
  <c r="J26" i="70"/>
  <c r="F26" i="70"/>
  <c r="H26" i="70"/>
  <c r="L26" i="70"/>
  <c r="G27" i="70"/>
  <c r="J27" i="70"/>
  <c r="H27" i="70"/>
  <c r="L27" i="70"/>
  <c r="G28" i="70"/>
  <c r="J28" i="70"/>
  <c r="H28" i="70"/>
  <c r="L28" i="70"/>
  <c r="G29" i="70"/>
  <c r="J29" i="70"/>
  <c r="H29" i="70"/>
  <c r="L29" i="70"/>
  <c r="G30" i="70"/>
  <c r="J30" i="70"/>
  <c r="H30" i="70"/>
  <c r="L30" i="70"/>
  <c r="G31" i="70"/>
  <c r="J31" i="70"/>
  <c r="H31" i="70"/>
  <c r="L31" i="70"/>
  <c r="G32" i="70"/>
  <c r="J32" i="70"/>
  <c r="H32" i="70"/>
  <c r="L32" i="70"/>
  <c r="G33" i="70"/>
  <c r="J33" i="70"/>
  <c r="H33" i="70"/>
  <c r="L33" i="70"/>
  <c r="G34" i="70"/>
  <c r="J34" i="70"/>
  <c r="H34" i="70"/>
  <c r="L34" i="70"/>
  <c r="G35" i="70"/>
  <c r="J35" i="70"/>
  <c r="H35" i="70"/>
  <c r="L35" i="70"/>
  <c r="G36" i="70"/>
  <c r="J36" i="70"/>
  <c r="H36" i="70"/>
  <c r="L36" i="70"/>
  <c r="G37" i="70"/>
  <c r="J37" i="70"/>
  <c r="H37" i="70"/>
  <c r="L37" i="70"/>
  <c r="G38" i="70"/>
  <c r="J38" i="70"/>
  <c r="H38" i="70"/>
  <c r="L38" i="70"/>
  <c r="G39" i="70"/>
  <c r="J39" i="70"/>
  <c r="H39" i="70"/>
  <c r="L39" i="70"/>
  <c r="G40" i="70"/>
  <c r="J40" i="70"/>
  <c r="H40" i="70"/>
  <c r="L40" i="70"/>
  <c r="G41" i="70"/>
  <c r="J41" i="70"/>
  <c r="H41" i="70"/>
  <c r="L41" i="70"/>
  <c r="G42" i="70"/>
  <c r="J42" i="70"/>
  <c r="H42" i="70"/>
  <c r="L42" i="70"/>
  <c r="G43" i="70"/>
  <c r="J43" i="70"/>
  <c r="H43" i="70"/>
  <c r="L43" i="70"/>
  <c r="G44" i="70"/>
  <c r="J44" i="70"/>
  <c r="H44" i="70"/>
  <c r="L44" i="70"/>
  <c r="G45" i="70"/>
  <c r="J45" i="70"/>
  <c r="H45" i="70"/>
  <c r="L45" i="70"/>
  <c r="G46" i="70"/>
  <c r="J46" i="70"/>
  <c r="H46" i="70"/>
  <c r="L46" i="70"/>
  <c r="G47" i="70"/>
  <c r="J47" i="70"/>
  <c r="H47" i="70"/>
  <c r="L47" i="70"/>
  <c r="G48" i="70"/>
  <c r="J48" i="70"/>
  <c r="H48" i="70"/>
  <c r="L48" i="70"/>
  <c r="G49" i="70"/>
  <c r="J49" i="70"/>
  <c r="H49" i="70"/>
  <c r="L49" i="70"/>
  <c r="G50" i="70"/>
  <c r="J50" i="70"/>
  <c r="H50" i="70"/>
  <c r="L50" i="70"/>
  <c r="G51" i="70"/>
  <c r="J51" i="70"/>
  <c r="H51" i="70"/>
  <c r="L51" i="70"/>
  <c r="G52" i="70"/>
  <c r="J52" i="70"/>
  <c r="H52" i="70"/>
  <c r="L52" i="70"/>
  <c r="G53" i="70"/>
  <c r="J53" i="70"/>
  <c r="H53" i="70"/>
  <c r="L53" i="70"/>
  <c r="G54" i="70"/>
  <c r="J54" i="70"/>
  <c r="H54" i="70"/>
  <c r="L54" i="70"/>
  <c r="G55" i="70"/>
  <c r="J55" i="70"/>
  <c r="H55" i="70"/>
  <c r="L55" i="70"/>
  <c r="G56" i="70"/>
  <c r="J56" i="70"/>
  <c r="H56" i="70"/>
  <c r="L56" i="70"/>
  <c r="M14" i="70"/>
  <c r="T5" i="19"/>
  <c r="G13" i="71"/>
  <c r="J13" i="71"/>
  <c r="F13" i="71"/>
  <c r="H13" i="71"/>
  <c r="L13" i="71"/>
  <c r="G6" i="71"/>
  <c r="J6" i="71"/>
  <c r="F6" i="71"/>
  <c r="H6" i="71"/>
  <c r="L6" i="71"/>
  <c r="G7" i="71"/>
  <c r="J7" i="71"/>
  <c r="F7" i="71"/>
  <c r="H7" i="71"/>
  <c r="L7" i="71"/>
  <c r="G8" i="71"/>
  <c r="J8" i="71"/>
  <c r="F8" i="71"/>
  <c r="H8" i="71"/>
  <c r="L8" i="71"/>
  <c r="G9" i="71"/>
  <c r="J9" i="71"/>
  <c r="F9" i="71"/>
  <c r="H9" i="71"/>
  <c r="L9" i="71"/>
  <c r="G10" i="71"/>
  <c r="J10" i="71"/>
  <c r="F10" i="71"/>
  <c r="H10" i="71"/>
  <c r="L10" i="71"/>
  <c r="G11" i="71"/>
  <c r="J11" i="71"/>
  <c r="F11" i="71"/>
  <c r="H11" i="71"/>
  <c r="L11" i="71"/>
  <c r="J12" i="71"/>
  <c r="H12" i="71"/>
  <c r="L12" i="71"/>
  <c r="G14" i="71"/>
  <c r="J14" i="71"/>
  <c r="F14" i="71"/>
  <c r="H14" i="71"/>
  <c r="L14" i="71"/>
  <c r="G15" i="71"/>
  <c r="J15" i="71"/>
  <c r="F15" i="71"/>
  <c r="H15" i="71"/>
  <c r="L15" i="71"/>
  <c r="G16" i="71"/>
  <c r="J16" i="71"/>
  <c r="F16" i="71"/>
  <c r="H16" i="71"/>
  <c r="L16" i="71"/>
  <c r="G17" i="71"/>
  <c r="J17" i="71"/>
  <c r="F17" i="71"/>
  <c r="H17" i="71"/>
  <c r="L17" i="71"/>
  <c r="G18" i="71"/>
  <c r="J18" i="71"/>
  <c r="F18" i="71"/>
  <c r="H18" i="71"/>
  <c r="L18" i="71"/>
  <c r="G19" i="71"/>
  <c r="J19" i="71"/>
  <c r="F19" i="71"/>
  <c r="H19" i="71"/>
  <c r="L19" i="71"/>
  <c r="G20" i="71"/>
  <c r="J20" i="71"/>
  <c r="F20" i="71"/>
  <c r="H20" i="71"/>
  <c r="L20" i="71"/>
  <c r="G21" i="71"/>
  <c r="J21" i="71"/>
  <c r="F21" i="71"/>
  <c r="H21" i="71"/>
  <c r="L21" i="71"/>
  <c r="G22" i="71"/>
  <c r="J22" i="71"/>
  <c r="F22" i="71"/>
  <c r="H22" i="71"/>
  <c r="L22" i="71"/>
  <c r="G23" i="71"/>
  <c r="J23" i="71"/>
  <c r="F23" i="71"/>
  <c r="H23" i="71"/>
  <c r="L23" i="71"/>
  <c r="G24" i="71"/>
  <c r="J24" i="71"/>
  <c r="F24" i="71"/>
  <c r="H24" i="71"/>
  <c r="L24" i="71"/>
  <c r="G25" i="71"/>
  <c r="J25" i="71"/>
  <c r="F25" i="71"/>
  <c r="H25" i="71"/>
  <c r="L25" i="71"/>
  <c r="G26" i="71"/>
  <c r="J26" i="71"/>
  <c r="F26" i="71"/>
  <c r="H26" i="71"/>
  <c r="L26" i="71"/>
  <c r="G27" i="71"/>
  <c r="J27" i="71"/>
  <c r="H27" i="71"/>
  <c r="L27" i="71"/>
  <c r="G28" i="71"/>
  <c r="J28" i="71"/>
  <c r="H28" i="71"/>
  <c r="L28" i="71"/>
  <c r="G29" i="71"/>
  <c r="J29" i="71"/>
  <c r="H29" i="71"/>
  <c r="L29" i="71"/>
  <c r="G30" i="71"/>
  <c r="J30" i="71"/>
  <c r="H30" i="71"/>
  <c r="L30" i="71"/>
  <c r="G31" i="71"/>
  <c r="J31" i="71"/>
  <c r="H31" i="71"/>
  <c r="L31" i="71"/>
  <c r="G32" i="71"/>
  <c r="J32" i="71"/>
  <c r="H32" i="71"/>
  <c r="L32" i="71"/>
  <c r="G33" i="71"/>
  <c r="J33" i="71"/>
  <c r="H33" i="71"/>
  <c r="L33" i="71"/>
  <c r="G34" i="71"/>
  <c r="J34" i="71"/>
  <c r="H34" i="71"/>
  <c r="L34" i="71"/>
  <c r="G35" i="71"/>
  <c r="J35" i="71"/>
  <c r="H35" i="71"/>
  <c r="L35" i="71"/>
  <c r="G36" i="71"/>
  <c r="J36" i="71"/>
  <c r="H36" i="71"/>
  <c r="L36" i="71"/>
  <c r="G37" i="71"/>
  <c r="J37" i="71"/>
  <c r="H37" i="71"/>
  <c r="L37" i="71"/>
  <c r="G38" i="71"/>
  <c r="J38" i="71"/>
  <c r="H38" i="71"/>
  <c r="L38" i="71"/>
  <c r="G39" i="71"/>
  <c r="J39" i="71"/>
  <c r="H39" i="71"/>
  <c r="L39" i="71"/>
  <c r="G40" i="71"/>
  <c r="J40" i="71"/>
  <c r="H40" i="71"/>
  <c r="L40" i="71"/>
  <c r="G41" i="71"/>
  <c r="J41" i="71"/>
  <c r="H41" i="71"/>
  <c r="L41" i="71"/>
  <c r="G42" i="71"/>
  <c r="J42" i="71"/>
  <c r="H42" i="71"/>
  <c r="L42" i="71"/>
  <c r="G43" i="71"/>
  <c r="J43" i="71"/>
  <c r="H43" i="71"/>
  <c r="L43" i="71"/>
  <c r="G44" i="71"/>
  <c r="J44" i="71"/>
  <c r="H44" i="71"/>
  <c r="L44" i="71"/>
  <c r="G45" i="71"/>
  <c r="J45" i="71"/>
  <c r="H45" i="71"/>
  <c r="L45" i="71"/>
  <c r="G46" i="71"/>
  <c r="J46" i="71"/>
  <c r="H46" i="71"/>
  <c r="L46" i="71"/>
  <c r="G47" i="71"/>
  <c r="J47" i="71"/>
  <c r="H47" i="71"/>
  <c r="L47" i="71"/>
  <c r="G48" i="71"/>
  <c r="J48" i="71"/>
  <c r="H48" i="71"/>
  <c r="L48" i="71"/>
  <c r="G49" i="71"/>
  <c r="J49" i="71"/>
  <c r="H49" i="71"/>
  <c r="L49" i="71"/>
  <c r="G50" i="71"/>
  <c r="J50" i="71"/>
  <c r="H50" i="71"/>
  <c r="L50" i="71"/>
  <c r="G51" i="71"/>
  <c r="J51" i="71"/>
  <c r="H51" i="71"/>
  <c r="L51" i="71"/>
  <c r="G52" i="71"/>
  <c r="J52" i="71"/>
  <c r="H52" i="71"/>
  <c r="L52" i="71"/>
  <c r="G53" i="71"/>
  <c r="J53" i="71"/>
  <c r="H53" i="71"/>
  <c r="L53" i="71"/>
  <c r="G54" i="71"/>
  <c r="J54" i="71"/>
  <c r="H54" i="71"/>
  <c r="L54" i="71"/>
  <c r="G55" i="71"/>
  <c r="J55" i="71"/>
  <c r="H55" i="71"/>
  <c r="L55" i="71"/>
  <c r="G56" i="71"/>
  <c r="J56" i="71"/>
  <c r="H56" i="71"/>
  <c r="L56" i="71"/>
  <c r="M13" i="71"/>
  <c r="U5" i="19"/>
  <c r="G14" i="72"/>
  <c r="J14" i="72"/>
  <c r="F14" i="72"/>
  <c r="L14" i="72"/>
  <c r="G6" i="72"/>
  <c r="J6" i="72"/>
  <c r="F6" i="72"/>
  <c r="L6" i="72"/>
  <c r="G7" i="72"/>
  <c r="J7" i="72"/>
  <c r="F7" i="72"/>
  <c r="L7" i="72"/>
  <c r="G8" i="72"/>
  <c r="J8" i="72"/>
  <c r="F8" i="72"/>
  <c r="L8" i="72"/>
  <c r="G9" i="72"/>
  <c r="J9" i="72"/>
  <c r="F9" i="72"/>
  <c r="L9" i="72"/>
  <c r="G10" i="72"/>
  <c r="J10" i="72"/>
  <c r="F10" i="72"/>
  <c r="L10" i="72"/>
  <c r="G11" i="72"/>
  <c r="J11" i="72"/>
  <c r="F11" i="72"/>
  <c r="L11" i="72"/>
  <c r="G12" i="72"/>
  <c r="J12" i="72"/>
  <c r="F12" i="72"/>
  <c r="L12" i="72"/>
  <c r="G13" i="72"/>
  <c r="J13" i="72"/>
  <c r="F13" i="72"/>
  <c r="L13" i="72"/>
  <c r="G15" i="72"/>
  <c r="J15" i="72"/>
  <c r="F15" i="72"/>
  <c r="L15" i="72"/>
  <c r="G16" i="72"/>
  <c r="J16" i="72"/>
  <c r="F16" i="72"/>
  <c r="L16" i="72"/>
  <c r="G17" i="72"/>
  <c r="J17" i="72"/>
  <c r="F17" i="72"/>
  <c r="L17" i="72"/>
  <c r="G18" i="72"/>
  <c r="J18" i="72"/>
  <c r="F18" i="72"/>
  <c r="L18" i="72"/>
  <c r="G19" i="72"/>
  <c r="J19" i="72"/>
  <c r="F19" i="72"/>
  <c r="L19" i="72"/>
  <c r="G20" i="72"/>
  <c r="J20" i="72"/>
  <c r="F20" i="72"/>
  <c r="L20" i="72"/>
  <c r="G21" i="72"/>
  <c r="J21" i="72"/>
  <c r="F21" i="72"/>
  <c r="L21" i="72"/>
  <c r="G22" i="72"/>
  <c r="J22" i="72"/>
  <c r="F22" i="72"/>
  <c r="L22" i="72"/>
  <c r="G23" i="72"/>
  <c r="J23" i="72"/>
  <c r="F23" i="72"/>
  <c r="L23" i="72"/>
  <c r="G24" i="72"/>
  <c r="J24" i="72"/>
  <c r="F24" i="72"/>
  <c r="L24" i="72"/>
  <c r="G25" i="72"/>
  <c r="J25" i="72"/>
  <c r="F25" i="72"/>
  <c r="L25" i="72"/>
  <c r="G26" i="72"/>
  <c r="J26" i="72"/>
  <c r="F26" i="72"/>
  <c r="L26" i="72"/>
  <c r="J27" i="72"/>
  <c r="L27" i="72"/>
  <c r="G28" i="72"/>
  <c r="J28" i="72"/>
  <c r="L28" i="72"/>
  <c r="G29" i="72"/>
  <c r="J29" i="72"/>
  <c r="L29" i="72"/>
  <c r="G30" i="72"/>
  <c r="J30" i="72"/>
  <c r="L30" i="72"/>
  <c r="G31" i="72"/>
  <c r="J31" i="72"/>
  <c r="L31" i="72"/>
  <c r="G32" i="72"/>
  <c r="J32" i="72"/>
  <c r="L32" i="72"/>
  <c r="G33" i="72"/>
  <c r="J33" i="72"/>
  <c r="L33" i="72"/>
  <c r="G34" i="72"/>
  <c r="J34" i="72"/>
  <c r="L34" i="72"/>
  <c r="G35" i="72"/>
  <c r="J35" i="72"/>
  <c r="L35" i="72"/>
  <c r="G36" i="72"/>
  <c r="J36" i="72"/>
  <c r="L36" i="72"/>
  <c r="G37" i="72"/>
  <c r="J37" i="72"/>
  <c r="L37" i="72"/>
  <c r="G38" i="72"/>
  <c r="J38" i="72"/>
  <c r="L38" i="72"/>
  <c r="G39" i="72"/>
  <c r="J39" i="72"/>
  <c r="L39" i="72"/>
  <c r="G40" i="72"/>
  <c r="J40" i="72"/>
  <c r="L40" i="72"/>
  <c r="G41" i="72"/>
  <c r="J41" i="72"/>
  <c r="L41" i="72"/>
  <c r="G42" i="72"/>
  <c r="J42" i="72"/>
  <c r="L42" i="72"/>
  <c r="G43" i="72"/>
  <c r="J43" i="72"/>
  <c r="L43" i="72"/>
  <c r="G44" i="72"/>
  <c r="J44" i="72"/>
  <c r="L44" i="72"/>
  <c r="G45" i="72"/>
  <c r="J45" i="72"/>
  <c r="L45" i="72"/>
  <c r="G46" i="72"/>
  <c r="J46" i="72"/>
  <c r="L46" i="72"/>
  <c r="G47" i="72"/>
  <c r="J47" i="72"/>
  <c r="L47" i="72"/>
  <c r="G48" i="72"/>
  <c r="J48" i="72"/>
  <c r="L48" i="72"/>
  <c r="G49" i="72"/>
  <c r="J49" i="72"/>
  <c r="L49" i="72"/>
  <c r="G50" i="72"/>
  <c r="J50" i="72"/>
  <c r="L50" i="72"/>
  <c r="G51" i="72"/>
  <c r="J51" i="72"/>
  <c r="L51" i="72"/>
  <c r="G52" i="72"/>
  <c r="J52" i="72"/>
  <c r="L52" i="72"/>
  <c r="G53" i="72"/>
  <c r="J53" i="72"/>
  <c r="L53" i="72"/>
  <c r="G54" i="72"/>
  <c r="J54" i="72"/>
  <c r="L54" i="72"/>
  <c r="G55" i="72"/>
  <c r="J55" i="72"/>
  <c r="L55" i="72"/>
  <c r="G56" i="72"/>
  <c r="J56" i="72"/>
  <c r="L56" i="72"/>
  <c r="M14" i="72"/>
  <c r="V5" i="19"/>
  <c r="G14" i="73"/>
  <c r="J14" i="73"/>
  <c r="F14" i="73"/>
  <c r="L14" i="73"/>
  <c r="G6" i="73"/>
  <c r="J6" i="73"/>
  <c r="F6" i="73"/>
  <c r="L6" i="73"/>
  <c r="G7" i="73"/>
  <c r="J7" i="73"/>
  <c r="F7" i="73"/>
  <c r="L7" i="73"/>
  <c r="G8" i="73"/>
  <c r="J8" i="73"/>
  <c r="F8" i="73"/>
  <c r="L8" i="73"/>
  <c r="G9" i="73"/>
  <c r="J9" i="73"/>
  <c r="F9" i="73"/>
  <c r="L9" i="73"/>
  <c r="G10" i="73"/>
  <c r="J10" i="73"/>
  <c r="F10" i="73"/>
  <c r="L10" i="73"/>
  <c r="G11" i="73"/>
  <c r="J11" i="73"/>
  <c r="F11" i="73"/>
  <c r="L11" i="73"/>
  <c r="G12" i="73"/>
  <c r="J12" i="73"/>
  <c r="F12" i="73"/>
  <c r="L12" i="73"/>
  <c r="G13" i="73"/>
  <c r="J13" i="73"/>
  <c r="F13" i="73"/>
  <c r="L13" i="73"/>
  <c r="G15" i="73"/>
  <c r="J15" i="73"/>
  <c r="F15" i="73"/>
  <c r="L15" i="73"/>
  <c r="G16" i="73"/>
  <c r="J16" i="73"/>
  <c r="F16" i="73"/>
  <c r="L16" i="73"/>
  <c r="G17" i="73"/>
  <c r="J17" i="73"/>
  <c r="F17" i="73"/>
  <c r="L17" i="73"/>
  <c r="G18" i="73"/>
  <c r="J18" i="73"/>
  <c r="F18" i="73"/>
  <c r="L18" i="73"/>
  <c r="G19" i="73"/>
  <c r="J19" i="73"/>
  <c r="F19" i="73"/>
  <c r="L19" i="73"/>
  <c r="G20" i="73"/>
  <c r="J20" i="73"/>
  <c r="F20" i="73"/>
  <c r="L20" i="73"/>
  <c r="G21" i="73"/>
  <c r="J21" i="73"/>
  <c r="F21" i="73"/>
  <c r="L21" i="73"/>
  <c r="G22" i="73"/>
  <c r="J22" i="73"/>
  <c r="F22" i="73"/>
  <c r="L22" i="73"/>
  <c r="G23" i="73"/>
  <c r="J23" i="73"/>
  <c r="F23" i="73"/>
  <c r="L23" i="73"/>
  <c r="G24" i="73"/>
  <c r="J24" i="73"/>
  <c r="F24" i="73"/>
  <c r="L24" i="73"/>
  <c r="G25" i="73"/>
  <c r="J25" i="73"/>
  <c r="F25" i="73"/>
  <c r="L25" i="73"/>
  <c r="G26" i="73"/>
  <c r="J26" i="73"/>
  <c r="F26" i="73"/>
  <c r="L26" i="73"/>
  <c r="G27" i="73"/>
  <c r="J27" i="73"/>
  <c r="F27" i="73"/>
  <c r="L27" i="73"/>
  <c r="G28" i="73"/>
  <c r="J28" i="73"/>
  <c r="F28" i="73"/>
  <c r="L28" i="73"/>
  <c r="G29" i="73"/>
  <c r="J29" i="73"/>
  <c r="H29" i="73"/>
  <c r="L29" i="73"/>
  <c r="G30" i="73"/>
  <c r="J30" i="73"/>
  <c r="H30" i="73"/>
  <c r="L30" i="73"/>
  <c r="G31" i="73"/>
  <c r="J31" i="73"/>
  <c r="H31" i="73"/>
  <c r="L31" i="73"/>
  <c r="G32" i="73"/>
  <c r="J32" i="73"/>
  <c r="H32" i="73"/>
  <c r="L32" i="73"/>
  <c r="G33" i="73"/>
  <c r="J33" i="73"/>
  <c r="H33" i="73"/>
  <c r="L33" i="73"/>
  <c r="G34" i="73"/>
  <c r="J34" i="73"/>
  <c r="H34" i="73"/>
  <c r="L34" i="73"/>
  <c r="G35" i="73"/>
  <c r="J35" i="73"/>
  <c r="H35" i="73"/>
  <c r="L35" i="73"/>
  <c r="G36" i="73"/>
  <c r="J36" i="73"/>
  <c r="H36" i="73"/>
  <c r="L36" i="73"/>
  <c r="G37" i="73"/>
  <c r="J37" i="73"/>
  <c r="H37" i="73"/>
  <c r="L37" i="73"/>
  <c r="G38" i="73"/>
  <c r="J38" i="73"/>
  <c r="H38" i="73"/>
  <c r="L38" i="73"/>
  <c r="G39" i="73"/>
  <c r="J39" i="73"/>
  <c r="H39" i="73"/>
  <c r="L39" i="73"/>
  <c r="G40" i="73"/>
  <c r="J40" i="73"/>
  <c r="H40" i="73"/>
  <c r="L40" i="73"/>
  <c r="G41" i="73"/>
  <c r="J41" i="73"/>
  <c r="H41" i="73"/>
  <c r="L41" i="73"/>
  <c r="G42" i="73"/>
  <c r="J42" i="73"/>
  <c r="H42" i="73"/>
  <c r="L42" i="73"/>
  <c r="G43" i="73"/>
  <c r="J43" i="73"/>
  <c r="H43" i="73"/>
  <c r="L43" i="73"/>
  <c r="G44" i="73"/>
  <c r="J44" i="73"/>
  <c r="H44" i="73"/>
  <c r="L44" i="73"/>
  <c r="G45" i="73"/>
  <c r="J45" i="73"/>
  <c r="H45" i="73"/>
  <c r="L45" i="73"/>
  <c r="G46" i="73"/>
  <c r="J46" i="73"/>
  <c r="H46" i="73"/>
  <c r="L46" i="73"/>
  <c r="G47" i="73"/>
  <c r="J47" i="73"/>
  <c r="H47" i="73"/>
  <c r="L47" i="73"/>
  <c r="G48" i="73"/>
  <c r="J48" i="73"/>
  <c r="H48" i="73"/>
  <c r="L48" i="73"/>
  <c r="G49" i="73"/>
  <c r="J49" i="73"/>
  <c r="H49" i="73"/>
  <c r="L49" i="73"/>
  <c r="G50" i="73"/>
  <c r="J50" i="73"/>
  <c r="H50" i="73"/>
  <c r="L50" i="73"/>
  <c r="G51" i="73"/>
  <c r="J51" i="73"/>
  <c r="H51" i="73"/>
  <c r="L51" i="73"/>
  <c r="G52" i="73"/>
  <c r="J52" i="73"/>
  <c r="H52" i="73"/>
  <c r="L52" i="73"/>
  <c r="G53" i="73"/>
  <c r="J53" i="73"/>
  <c r="H53" i="73"/>
  <c r="L53" i="73"/>
  <c r="G54" i="73"/>
  <c r="J54" i="73"/>
  <c r="H54" i="73"/>
  <c r="L54" i="73"/>
  <c r="G55" i="73"/>
  <c r="J55" i="73"/>
  <c r="H55" i="73"/>
  <c r="L55" i="73"/>
  <c r="G56" i="73"/>
  <c r="J56" i="73"/>
  <c r="H56" i="73"/>
  <c r="L56" i="73"/>
  <c r="M14" i="73"/>
  <c r="W5" i="19"/>
  <c r="G14" i="74"/>
  <c r="J14" i="74"/>
  <c r="F14" i="74"/>
  <c r="H14" i="74"/>
  <c r="L14" i="74"/>
  <c r="G6" i="74"/>
  <c r="J6" i="74"/>
  <c r="F6" i="74"/>
  <c r="H6" i="74"/>
  <c r="L6" i="74"/>
  <c r="G7" i="74"/>
  <c r="J7" i="74"/>
  <c r="F7" i="74"/>
  <c r="H7" i="74"/>
  <c r="L7" i="74"/>
  <c r="G8" i="74"/>
  <c r="J8" i="74"/>
  <c r="F8" i="74"/>
  <c r="H8" i="74"/>
  <c r="L8" i="74"/>
  <c r="G9" i="74"/>
  <c r="J9" i="74"/>
  <c r="F9" i="74"/>
  <c r="H9" i="74"/>
  <c r="L9" i="74"/>
  <c r="G10" i="74"/>
  <c r="J10" i="74"/>
  <c r="F10" i="74"/>
  <c r="H10" i="74"/>
  <c r="L10" i="74"/>
  <c r="G11" i="74"/>
  <c r="J11" i="74"/>
  <c r="F11" i="74"/>
  <c r="H11" i="74"/>
  <c r="L11" i="74"/>
  <c r="G12" i="74"/>
  <c r="J12" i="74"/>
  <c r="F12" i="74"/>
  <c r="H12" i="74"/>
  <c r="L12" i="74"/>
  <c r="G13" i="74"/>
  <c r="J13" i="74"/>
  <c r="F13" i="74"/>
  <c r="H13" i="74"/>
  <c r="L13" i="74"/>
  <c r="G15" i="74"/>
  <c r="J15" i="74"/>
  <c r="F15" i="74"/>
  <c r="H15" i="74"/>
  <c r="L15" i="74"/>
  <c r="G16" i="74"/>
  <c r="J16" i="74"/>
  <c r="F16" i="74"/>
  <c r="H16" i="74"/>
  <c r="L16" i="74"/>
  <c r="G17" i="74"/>
  <c r="J17" i="74"/>
  <c r="F17" i="74"/>
  <c r="H17" i="74"/>
  <c r="L17" i="74"/>
  <c r="G18" i="74"/>
  <c r="J18" i="74"/>
  <c r="F18" i="74"/>
  <c r="H18" i="74"/>
  <c r="L18" i="74"/>
  <c r="G19" i="74"/>
  <c r="J19" i="74"/>
  <c r="F19" i="74"/>
  <c r="H19" i="74"/>
  <c r="L19" i="74"/>
  <c r="G20" i="74"/>
  <c r="J20" i="74"/>
  <c r="F20" i="74"/>
  <c r="H20" i="74"/>
  <c r="L20" i="74"/>
  <c r="G21" i="74"/>
  <c r="J21" i="74"/>
  <c r="F21" i="74"/>
  <c r="H21" i="74"/>
  <c r="L21" i="74"/>
  <c r="G22" i="74"/>
  <c r="J22" i="74"/>
  <c r="F22" i="74"/>
  <c r="H22" i="74"/>
  <c r="L22" i="74"/>
  <c r="G23" i="74"/>
  <c r="J23" i="74"/>
  <c r="F23" i="74"/>
  <c r="H23" i="74"/>
  <c r="L23" i="74"/>
  <c r="G24" i="74"/>
  <c r="J24" i="74"/>
  <c r="F24" i="74"/>
  <c r="H24" i="74"/>
  <c r="L24" i="74"/>
  <c r="G25" i="74"/>
  <c r="J25" i="74"/>
  <c r="F25" i="74"/>
  <c r="H25" i="74"/>
  <c r="L25" i="74"/>
  <c r="G26" i="74"/>
  <c r="J26" i="74"/>
  <c r="F26" i="74"/>
  <c r="H26" i="74"/>
  <c r="L26" i="74"/>
  <c r="G27" i="74"/>
  <c r="J27" i="74"/>
  <c r="F27" i="74"/>
  <c r="H27" i="74"/>
  <c r="L27" i="74"/>
  <c r="G28" i="74"/>
  <c r="J28" i="74"/>
  <c r="H28" i="74"/>
  <c r="L28" i="74"/>
  <c r="G29" i="74"/>
  <c r="J29" i="74"/>
  <c r="H29" i="74"/>
  <c r="L29" i="74"/>
  <c r="G30" i="74"/>
  <c r="J30" i="74"/>
  <c r="H30" i="74"/>
  <c r="L30" i="74"/>
  <c r="G31" i="74"/>
  <c r="J31" i="74"/>
  <c r="H31" i="74"/>
  <c r="L31" i="74"/>
  <c r="G32" i="74"/>
  <c r="J32" i="74"/>
  <c r="H32" i="74"/>
  <c r="L32" i="74"/>
  <c r="G33" i="74"/>
  <c r="J33" i="74"/>
  <c r="H33" i="74"/>
  <c r="L33" i="74"/>
  <c r="G34" i="74"/>
  <c r="J34" i="74"/>
  <c r="H34" i="74"/>
  <c r="L34" i="74"/>
  <c r="G35" i="74"/>
  <c r="J35" i="74"/>
  <c r="H35" i="74"/>
  <c r="L35" i="74"/>
  <c r="G36" i="74"/>
  <c r="J36" i="74"/>
  <c r="H36" i="74"/>
  <c r="L36" i="74"/>
  <c r="G37" i="74"/>
  <c r="J37" i="74"/>
  <c r="H37" i="74"/>
  <c r="L37" i="74"/>
  <c r="G38" i="74"/>
  <c r="J38" i="74"/>
  <c r="H38" i="74"/>
  <c r="L38" i="74"/>
  <c r="G39" i="74"/>
  <c r="J39" i="74"/>
  <c r="H39" i="74"/>
  <c r="L39" i="74"/>
  <c r="G40" i="74"/>
  <c r="J40" i="74"/>
  <c r="H40" i="74"/>
  <c r="L40" i="74"/>
  <c r="G41" i="74"/>
  <c r="J41" i="74"/>
  <c r="H41" i="74"/>
  <c r="L41" i="74"/>
  <c r="G42" i="74"/>
  <c r="J42" i="74"/>
  <c r="H42" i="74"/>
  <c r="L42" i="74"/>
  <c r="G43" i="74"/>
  <c r="J43" i="74"/>
  <c r="H43" i="74"/>
  <c r="L43" i="74"/>
  <c r="G44" i="74"/>
  <c r="J44" i="74"/>
  <c r="H44" i="74"/>
  <c r="L44" i="74"/>
  <c r="G45" i="74"/>
  <c r="J45" i="74"/>
  <c r="H45" i="74"/>
  <c r="L45" i="74"/>
  <c r="G46" i="74"/>
  <c r="J46" i="74"/>
  <c r="H46" i="74"/>
  <c r="L46" i="74"/>
  <c r="G47" i="74"/>
  <c r="J47" i="74"/>
  <c r="H47" i="74"/>
  <c r="L47" i="74"/>
  <c r="G48" i="74"/>
  <c r="J48" i="74"/>
  <c r="H48" i="74"/>
  <c r="L48" i="74"/>
  <c r="G49" i="74"/>
  <c r="J49" i="74"/>
  <c r="H49" i="74"/>
  <c r="L49" i="74"/>
  <c r="G50" i="74"/>
  <c r="J50" i="74"/>
  <c r="H50" i="74"/>
  <c r="L50" i="74"/>
  <c r="G51" i="74"/>
  <c r="J51" i="74"/>
  <c r="H51" i="74"/>
  <c r="L51" i="74"/>
  <c r="G52" i="74"/>
  <c r="J52" i="74"/>
  <c r="H52" i="74"/>
  <c r="L52" i="74"/>
  <c r="G53" i="74"/>
  <c r="J53" i="74"/>
  <c r="H53" i="74"/>
  <c r="L53" i="74"/>
  <c r="G54" i="74"/>
  <c r="J54" i="74"/>
  <c r="H54" i="74"/>
  <c r="L54" i="74"/>
  <c r="G55" i="74"/>
  <c r="J55" i="74"/>
  <c r="H55" i="74"/>
  <c r="L55" i="74"/>
  <c r="G56" i="74"/>
  <c r="J56" i="74"/>
  <c r="H56" i="74"/>
  <c r="L56" i="74"/>
  <c r="M14" i="74"/>
  <c r="X5" i="19"/>
  <c r="G14" i="75"/>
  <c r="J14" i="75"/>
  <c r="F14" i="75"/>
  <c r="L14" i="75"/>
  <c r="G6" i="75"/>
  <c r="J6" i="75"/>
  <c r="F6" i="75"/>
  <c r="L6" i="75"/>
  <c r="G7" i="75"/>
  <c r="J7" i="75"/>
  <c r="F7" i="75"/>
  <c r="L7" i="75"/>
  <c r="G8" i="75"/>
  <c r="J8" i="75"/>
  <c r="F8" i="75"/>
  <c r="L8" i="75"/>
  <c r="G9" i="75"/>
  <c r="J9" i="75"/>
  <c r="F9" i="75"/>
  <c r="L9" i="75"/>
  <c r="G10" i="75"/>
  <c r="J10" i="75"/>
  <c r="F10" i="75"/>
  <c r="L10" i="75"/>
  <c r="G11" i="75"/>
  <c r="J11" i="75"/>
  <c r="F11" i="75"/>
  <c r="L11" i="75"/>
  <c r="G12" i="75"/>
  <c r="J12" i="75"/>
  <c r="F12" i="75"/>
  <c r="L12" i="75"/>
  <c r="G13" i="75"/>
  <c r="J13" i="75"/>
  <c r="F13" i="75"/>
  <c r="L13" i="75"/>
  <c r="G15" i="75"/>
  <c r="J15" i="75"/>
  <c r="F15" i="75"/>
  <c r="L15" i="75"/>
  <c r="G16" i="75"/>
  <c r="J16" i="75"/>
  <c r="F16" i="75"/>
  <c r="L16" i="75"/>
  <c r="G17" i="75"/>
  <c r="J17" i="75"/>
  <c r="F17" i="75"/>
  <c r="L17" i="75"/>
  <c r="G18" i="75"/>
  <c r="J18" i="75"/>
  <c r="F18" i="75"/>
  <c r="L18" i="75"/>
  <c r="G19" i="75"/>
  <c r="J19" i="75"/>
  <c r="F19" i="75"/>
  <c r="L19" i="75"/>
  <c r="G20" i="75"/>
  <c r="J20" i="75"/>
  <c r="F20" i="75"/>
  <c r="L20" i="75"/>
  <c r="G21" i="75"/>
  <c r="J21" i="75"/>
  <c r="F21" i="75"/>
  <c r="L21" i="75"/>
  <c r="G22" i="75"/>
  <c r="J22" i="75"/>
  <c r="F22" i="75"/>
  <c r="L22" i="75"/>
  <c r="G23" i="75"/>
  <c r="J23" i="75"/>
  <c r="F23" i="75"/>
  <c r="L23" i="75"/>
  <c r="G24" i="75"/>
  <c r="J24" i="75"/>
  <c r="F24" i="75"/>
  <c r="L24" i="75"/>
  <c r="G25" i="75"/>
  <c r="J25" i="75"/>
  <c r="F25" i="75"/>
  <c r="L25" i="75"/>
  <c r="G26" i="75"/>
  <c r="J26" i="75"/>
  <c r="F26" i="75"/>
  <c r="L26" i="75"/>
  <c r="G27" i="75"/>
  <c r="J27" i="75"/>
  <c r="F27" i="75"/>
  <c r="L27" i="75"/>
  <c r="G28" i="75"/>
  <c r="J28" i="75"/>
  <c r="H28" i="75"/>
  <c r="L28" i="75"/>
  <c r="G29" i="75"/>
  <c r="J29" i="75"/>
  <c r="H29" i="75"/>
  <c r="L29" i="75"/>
  <c r="G30" i="75"/>
  <c r="J30" i="75"/>
  <c r="H30" i="75"/>
  <c r="L30" i="75"/>
  <c r="G31" i="75"/>
  <c r="J31" i="75"/>
  <c r="H31" i="75"/>
  <c r="L31" i="75"/>
  <c r="G32" i="75"/>
  <c r="J32" i="75"/>
  <c r="H32" i="75"/>
  <c r="L32" i="75"/>
  <c r="G33" i="75"/>
  <c r="J33" i="75"/>
  <c r="H33" i="75"/>
  <c r="L33" i="75"/>
  <c r="G34" i="75"/>
  <c r="J34" i="75"/>
  <c r="H34" i="75"/>
  <c r="L34" i="75"/>
  <c r="G35" i="75"/>
  <c r="J35" i="75"/>
  <c r="H35" i="75"/>
  <c r="L35" i="75"/>
  <c r="G36" i="75"/>
  <c r="J36" i="75"/>
  <c r="H36" i="75"/>
  <c r="L36" i="75"/>
  <c r="G37" i="75"/>
  <c r="J37" i="75"/>
  <c r="H37" i="75"/>
  <c r="L37" i="75"/>
  <c r="G38" i="75"/>
  <c r="J38" i="75"/>
  <c r="H38" i="75"/>
  <c r="L38" i="75"/>
  <c r="G39" i="75"/>
  <c r="J39" i="75"/>
  <c r="H39" i="75"/>
  <c r="L39" i="75"/>
  <c r="G40" i="75"/>
  <c r="J40" i="75"/>
  <c r="H40" i="75"/>
  <c r="L40" i="75"/>
  <c r="G41" i="75"/>
  <c r="J41" i="75"/>
  <c r="H41" i="75"/>
  <c r="L41" i="75"/>
  <c r="G42" i="75"/>
  <c r="J42" i="75"/>
  <c r="H42" i="75"/>
  <c r="L42" i="75"/>
  <c r="G43" i="75"/>
  <c r="J43" i="75"/>
  <c r="H43" i="75"/>
  <c r="L43" i="75"/>
  <c r="G44" i="75"/>
  <c r="J44" i="75"/>
  <c r="H44" i="75"/>
  <c r="L44" i="75"/>
  <c r="G45" i="75"/>
  <c r="J45" i="75"/>
  <c r="H45" i="75"/>
  <c r="L45" i="75"/>
  <c r="G46" i="75"/>
  <c r="J46" i="75"/>
  <c r="H46" i="75"/>
  <c r="L46" i="75"/>
  <c r="G47" i="75"/>
  <c r="J47" i="75"/>
  <c r="H47" i="75"/>
  <c r="L47" i="75"/>
  <c r="G48" i="75"/>
  <c r="J48" i="75"/>
  <c r="H48" i="75"/>
  <c r="L48" i="75"/>
  <c r="G49" i="75"/>
  <c r="J49" i="75"/>
  <c r="H49" i="75"/>
  <c r="L49" i="75"/>
  <c r="G50" i="75"/>
  <c r="J50" i="75"/>
  <c r="H50" i="75"/>
  <c r="L50" i="75"/>
  <c r="G51" i="75"/>
  <c r="J51" i="75"/>
  <c r="H51" i="75"/>
  <c r="L51" i="75"/>
  <c r="G52" i="75"/>
  <c r="J52" i="75"/>
  <c r="H52" i="75"/>
  <c r="L52" i="75"/>
  <c r="G53" i="75"/>
  <c r="J53" i="75"/>
  <c r="H53" i="75"/>
  <c r="L53" i="75"/>
  <c r="G54" i="75"/>
  <c r="J54" i="75"/>
  <c r="H54" i="75"/>
  <c r="L54" i="75"/>
  <c r="G55" i="75"/>
  <c r="J55" i="75"/>
  <c r="H55" i="75"/>
  <c r="L55" i="75"/>
  <c r="G56" i="75"/>
  <c r="J56" i="75"/>
  <c r="H56" i="75"/>
  <c r="L56" i="75"/>
  <c r="M14" i="75"/>
  <c r="Y5" i="19"/>
  <c r="Z5" i="19"/>
  <c r="AI5" i="19"/>
  <c r="AJ5" i="19"/>
  <c r="AK5" i="19"/>
  <c r="AA5" i="19"/>
  <c r="AB5" i="19"/>
  <c r="M15" i="20"/>
  <c r="M21" i="20"/>
  <c r="M7" i="20"/>
  <c r="M18" i="20"/>
  <c r="L11" i="19"/>
  <c r="M16" i="61"/>
  <c r="M20" i="61"/>
  <c r="M6" i="61"/>
  <c r="M18" i="61"/>
  <c r="M11" i="19"/>
  <c r="M23" i="64"/>
  <c r="M18" i="64"/>
  <c r="M9" i="64"/>
  <c r="M16" i="64"/>
  <c r="N11" i="19"/>
  <c r="M18" i="65"/>
  <c r="M20" i="65"/>
  <c r="M9" i="65"/>
  <c r="M16" i="65"/>
  <c r="O11" i="19"/>
  <c r="M18" i="66"/>
  <c r="M20" i="66"/>
  <c r="M6" i="66"/>
  <c r="M23" i="66"/>
  <c r="P11" i="19"/>
  <c r="M20" i="67"/>
  <c r="M22" i="67"/>
  <c r="M6" i="67"/>
  <c r="M18" i="67"/>
  <c r="Q11" i="19"/>
  <c r="M18" i="68"/>
  <c r="M22" i="68"/>
  <c r="M7" i="68"/>
  <c r="M20" i="68"/>
  <c r="R11" i="19"/>
  <c r="M11" i="69"/>
  <c r="M9" i="69"/>
  <c r="M27" i="69"/>
  <c r="M7" i="69"/>
  <c r="S11" i="19"/>
  <c r="M15" i="70"/>
  <c r="M18" i="70"/>
  <c r="M6" i="70"/>
  <c r="M21" i="70"/>
  <c r="T11" i="19"/>
  <c r="M16" i="71"/>
  <c r="M20" i="71"/>
  <c r="M8" i="71"/>
  <c r="M15" i="71"/>
  <c r="U11" i="19"/>
  <c r="M18" i="72"/>
  <c r="M20" i="72"/>
  <c r="M15" i="72"/>
  <c r="V11" i="19"/>
  <c r="M17" i="73"/>
  <c r="M26" i="73"/>
  <c r="M6" i="73"/>
  <c r="M18" i="73"/>
  <c r="W11" i="19"/>
  <c r="M15" i="74"/>
  <c r="M18" i="74"/>
  <c r="M6" i="74"/>
  <c r="M21" i="74"/>
  <c r="X11" i="19"/>
  <c r="M15" i="75"/>
  <c r="M19" i="75"/>
  <c r="M6" i="75"/>
  <c r="M18" i="75"/>
  <c r="Y11" i="19"/>
  <c r="Z11" i="19"/>
  <c r="M8" i="20"/>
  <c r="L6" i="19"/>
  <c r="M10" i="61"/>
  <c r="M6" i="19"/>
  <c r="M6" i="64"/>
  <c r="N6" i="19"/>
  <c r="M6" i="65"/>
  <c r="O6" i="19"/>
  <c r="M8" i="66"/>
  <c r="P6" i="19"/>
  <c r="M8" i="67"/>
  <c r="Q6" i="19"/>
  <c r="M6" i="68"/>
  <c r="R6" i="19"/>
  <c r="M18" i="69"/>
  <c r="S6" i="19"/>
  <c r="M9" i="70"/>
  <c r="T6" i="19"/>
  <c r="M6" i="71"/>
  <c r="U6" i="19"/>
  <c r="M6" i="72"/>
  <c r="V6" i="19"/>
  <c r="M9" i="73"/>
  <c r="W6" i="19"/>
  <c r="M9" i="74"/>
  <c r="X6" i="19"/>
  <c r="M9" i="75"/>
  <c r="Y6" i="19"/>
  <c r="M20" i="20"/>
  <c r="L16" i="19"/>
  <c r="M21" i="61"/>
  <c r="M16" i="19"/>
  <c r="M22" i="64"/>
  <c r="N16" i="19"/>
  <c r="M21" i="65"/>
  <c r="O16" i="19"/>
  <c r="M21" i="66"/>
  <c r="P16" i="19"/>
  <c r="M23" i="67"/>
  <c r="Q16" i="19"/>
  <c r="M23" i="68"/>
  <c r="R16" i="19"/>
  <c r="M12" i="69"/>
  <c r="S16" i="19"/>
  <c r="T16" i="19"/>
  <c r="M24" i="71"/>
  <c r="U16" i="19"/>
  <c r="M21" i="72"/>
  <c r="V16" i="19"/>
  <c r="M23" i="73"/>
  <c r="W16" i="19"/>
  <c r="M20" i="74"/>
  <c r="X16" i="19"/>
  <c r="M21" i="75"/>
  <c r="Y16" i="19"/>
  <c r="M32" i="20"/>
  <c r="L24" i="19"/>
  <c r="M24" i="19"/>
  <c r="M12" i="64"/>
  <c r="N24" i="19"/>
  <c r="M12" i="65"/>
  <c r="O24" i="19"/>
  <c r="M30" i="66"/>
  <c r="M16" i="66"/>
  <c r="P24" i="19"/>
  <c r="M31" i="67"/>
  <c r="M12" i="67"/>
  <c r="Q24" i="19"/>
  <c r="M25" i="68"/>
  <c r="M13" i="68"/>
  <c r="R24" i="19"/>
  <c r="M16" i="69"/>
  <c r="M26" i="69"/>
  <c r="S24" i="19"/>
  <c r="M25" i="70"/>
  <c r="M13" i="70"/>
  <c r="T24" i="19"/>
  <c r="M21" i="71"/>
  <c r="U24" i="19"/>
  <c r="M25" i="72"/>
  <c r="M12" i="72"/>
  <c r="V24" i="19"/>
  <c r="M28" i="73"/>
  <c r="M10" i="73"/>
  <c r="W24" i="19"/>
  <c r="M27" i="74"/>
  <c r="M11" i="74"/>
  <c r="X24" i="19"/>
  <c r="M27" i="75"/>
  <c r="M12" i="75"/>
  <c r="Y24" i="19"/>
  <c r="AI6" i="19"/>
  <c r="AJ6" i="19"/>
  <c r="AK6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M10" i="20"/>
  <c r="L9" i="19"/>
  <c r="M9" i="61"/>
  <c r="M9" i="19"/>
  <c r="M29" i="64"/>
  <c r="N9" i="19"/>
  <c r="M8" i="65"/>
  <c r="O9" i="19"/>
  <c r="M9" i="66"/>
  <c r="P9" i="19"/>
  <c r="M10" i="67"/>
  <c r="Q9" i="19"/>
  <c r="M10" i="68"/>
  <c r="R9" i="19"/>
  <c r="M21" i="69"/>
  <c r="S9" i="19"/>
  <c r="M8" i="70"/>
  <c r="T9" i="19"/>
  <c r="M9" i="71"/>
  <c r="U9" i="19"/>
  <c r="M8" i="72"/>
  <c r="V9" i="19"/>
  <c r="M8" i="73"/>
  <c r="W9" i="19"/>
  <c r="M8" i="74"/>
  <c r="X9" i="19"/>
  <c r="M7" i="75"/>
  <c r="Y9" i="19"/>
  <c r="AI9" i="19"/>
  <c r="AJ9" i="19"/>
  <c r="AK9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M11" i="20"/>
  <c r="L14" i="19"/>
  <c r="M11" i="61"/>
  <c r="M14" i="19"/>
  <c r="M10" i="64"/>
  <c r="N14" i="19"/>
  <c r="M11" i="65"/>
  <c r="O14" i="19"/>
  <c r="M10" i="66"/>
  <c r="P14" i="19"/>
  <c r="M11" i="67"/>
  <c r="Q14" i="19"/>
  <c r="M12" i="68"/>
  <c r="R14" i="19"/>
  <c r="M22" i="69"/>
  <c r="S14" i="19"/>
  <c r="M10" i="70"/>
  <c r="T14" i="19"/>
  <c r="M12" i="71"/>
  <c r="U14" i="19"/>
  <c r="M9" i="72"/>
  <c r="V14" i="19"/>
  <c r="M11" i="73"/>
  <c r="W14" i="19"/>
  <c r="M13" i="74"/>
  <c r="X14" i="19"/>
  <c r="M11" i="75"/>
  <c r="Y14" i="19"/>
  <c r="AI14" i="19"/>
  <c r="AJ14" i="19"/>
  <c r="AK14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AI8" i="19"/>
  <c r="AJ8" i="19"/>
  <c r="AK8" i="19"/>
  <c r="AI11" i="19"/>
  <c r="AJ11" i="19"/>
  <c r="AK11" i="19"/>
  <c r="AA11" i="19"/>
  <c r="AB11" i="19"/>
  <c r="M16" i="20"/>
  <c r="M19" i="20"/>
  <c r="L10" i="19"/>
  <c r="M17" i="61"/>
  <c r="M19" i="61"/>
  <c r="M10" i="19"/>
  <c r="M17" i="64"/>
  <c r="M19" i="64"/>
  <c r="N10" i="19"/>
  <c r="M19" i="65"/>
  <c r="M28" i="65"/>
  <c r="O10" i="19"/>
  <c r="M34" i="66"/>
  <c r="M19" i="66"/>
  <c r="P10" i="19"/>
  <c r="M19" i="67"/>
  <c r="M24" i="67"/>
  <c r="Q10" i="19"/>
  <c r="M19" i="68"/>
  <c r="M24" i="68"/>
  <c r="R10" i="19"/>
  <c r="M8" i="69"/>
  <c r="M14" i="69"/>
  <c r="S10" i="19"/>
  <c r="M17" i="70"/>
  <c r="M23" i="70"/>
  <c r="T10" i="19"/>
  <c r="M14" i="71"/>
  <c r="M22" i="71"/>
  <c r="U10" i="19"/>
  <c r="M16" i="72"/>
  <c r="M22" i="72"/>
  <c r="V10" i="19"/>
  <c r="M15" i="73"/>
  <c r="M20" i="73"/>
  <c r="W10" i="19"/>
  <c r="M17" i="74"/>
  <c r="M22" i="74"/>
  <c r="X10" i="19"/>
  <c r="M16" i="75"/>
  <c r="M23" i="75"/>
  <c r="Y10" i="19"/>
  <c r="Z10" i="19"/>
  <c r="M6" i="20"/>
  <c r="L7" i="19"/>
  <c r="M7" i="61"/>
  <c r="M7" i="19"/>
  <c r="M8" i="64"/>
  <c r="N7" i="19"/>
  <c r="M29" i="65"/>
  <c r="O7" i="19"/>
  <c r="M7" i="66"/>
  <c r="P7" i="19"/>
  <c r="M7" i="67"/>
  <c r="Q7" i="19"/>
  <c r="M9" i="68"/>
  <c r="R7" i="19"/>
  <c r="M19" i="69"/>
  <c r="S7" i="19"/>
  <c r="M7" i="70"/>
  <c r="T7" i="19"/>
  <c r="M7" i="71"/>
  <c r="U7" i="19"/>
  <c r="M7" i="72"/>
  <c r="V7" i="19"/>
  <c r="M7" i="73"/>
  <c r="W7" i="19"/>
  <c r="M7" i="74"/>
  <c r="X7" i="19"/>
  <c r="M8" i="75"/>
  <c r="Y7" i="19"/>
  <c r="M34" i="20"/>
  <c r="L19" i="19"/>
  <c r="M19" i="19"/>
  <c r="M14" i="64"/>
  <c r="N19" i="19"/>
  <c r="M14" i="65"/>
  <c r="O19" i="19"/>
  <c r="M11" i="66"/>
  <c r="P19" i="19"/>
  <c r="M15" i="67"/>
  <c r="Q19" i="19"/>
  <c r="M15" i="68"/>
  <c r="R19" i="19"/>
  <c r="M23" i="69"/>
  <c r="S19" i="19"/>
  <c r="M11" i="70"/>
  <c r="T19" i="19"/>
  <c r="M11" i="71"/>
  <c r="U19" i="19"/>
  <c r="M13" i="72"/>
  <c r="V19" i="19"/>
  <c r="M13" i="73"/>
  <c r="W19" i="19"/>
  <c r="M10" i="74"/>
  <c r="X19" i="19"/>
  <c r="M10" i="75"/>
  <c r="Y19" i="19"/>
  <c r="AI7" i="19"/>
  <c r="AJ7" i="19"/>
  <c r="AK7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AI18" i="19"/>
  <c r="AJ18" i="19"/>
  <c r="AK18" i="19"/>
  <c r="AI12" i="19"/>
  <c r="AJ12" i="19"/>
  <c r="AK12" i="19"/>
  <c r="AI10" i="19"/>
  <c r="AJ10" i="19"/>
  <c r="AK10" i="19"/>
  <c r="AA10" i="19"/>
  <c r="AB10" i="19"/>
  <c r="M33" i="20"/>
  <c r="M25" i="20"/>
  <c r="M22" i="20"/>
  <c r="M22" i="61"/>
  <c r="M23" i="61"/>
  <c r="M21" i="64"/>
  <c r="M20" i="64"/>
  <c r="M30" i="64"/>
  <c r="M17" i="65"/>
  <c r="M22" i="65"/>
  <c r="M29" i="66"/>
  <c r="M26" i="66"/>
  <c r="M22" i="66"/>
  <c r="M21" i="67"/>
  <c r="M28" i="67"/>
  <c r="M25" i="67"/>
  <c r="M17" i="68"/>
  <c r="M21" i="68"/>
  <c r="M29" i="68"/>
  <c r="M10" i="69"/>
  <c r="M13" i="69"/>
  <c r="M16" i="70"/>
  <c r="M20" i="70"/>
  <c r="M19" i="70"/>
  <c r="M17" i="71"/>
  <c r="M18" i="71"/>
  <c r="M19" i="71"/>
  <c r="M17" i="72"/>
  <c r="M19" i="72"/>
  <c r="M24" i="72"/>
  <c r="M19" i="73"/>
  <c r="M22" i="73"/>
  <c r="M16" i="73"/>
  <c r="M19" i="74"/>
  <c r="M23" i="74"/>
  <c r="M16" i="74"/>
  <c r="M20" i="75"/>
  <c r="M22" i="75"/>
  <c r="M17" i="75"/>
  <c r="Z12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AI13" i="19"/>
  <c r="AJ13" i="19"/>
  <c r="AK13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AI17" i="19"/>
  <c r="AJ17" i="19"/>
  <c r="AK17" i="19"/>
  <c r="AA12" i="19"/>
  <c r="AB12" i="19"/>
  <c r="Z15" i="19"/>
  <c r="AI15" i="19"/>
  <c r="AJ15" i="19"/>
  <c r="AK15" i="19"/>
  <c r="AA15" i="19"/>
  <c r="AB15" i="19"/>
  <c r="M24" i="20"/>
  <c r="M14" i="20"/>
  <c r="M24" i="61"/>
  <c r="M12" i="61"/>
  <c r="M25" i="64"/>
  <c r="M13" i="64"/>
  <c r="M23" i="65"/>
  <c r="M13" i="65"/>
  <c r="M31" i="66"/>
  <c r="M14" i="66"/>
  <c r="M29" i="67"/>
  <c r="M14" i="67"/>
  <c r="M28" i="68"/>
  <c r="M14" i="68"/>
  <c r="M17" i="69"/>
  <c r="M25" i="69"/>
  <c r="M23" i="72"/>
  <c r="M11" i="72"/>
  <c r="M25" i="73"/>
  <c r="M12" i="73"/>
  <c r="M24" i="74"/>
  <c r="M12" i="74"/>
  <c r="M24" i="75"/>
  <c r="M13" i="75"/>
  <c r="Z13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AI19" i="19"/>
  <c r="AJ19" i="19"/>
  <c r="AK19" i="19"/>
  <c r="M28" i="20"/>
  <c r="M12" i="20"/>
  <c r="L20" i="19"/>
  <c r="M28" i="61"/>
  <c r="M13" i="61"/>
  <c r="M20" i="19"/>
  <c r="M26" i="64"/>
  <c r="M11" i="64"/>
  <c r="N20" i="19"/>
  <c r="M24" i="65"/>
  <c r="M10" i="65"/>
  <c r="O20" i="19"/>
  <c r="M27" i="66"/>
  <c r="M15" i="66"/>
  <c r="P20" i="19"/>
  <c r="M30" i="67"/>
  <c r="M13" i="67"/>
  <c r="Q20" i="19"/>
  <c r="M26" i="68"/>
  <c r="M11" i="68"/>
  <c r="R20" i="19"/>
  <c r="M15" i="69"/>
  <c r="M24" i="69"/>
  <c r="S20" i="19"/>
  <c r="M22" i="70"/>
  <c r="M12" i="70"/>
  <c r="T20" i="19"/>
  <c r="M23" i="71"/>
  <c r="M10" i="71"/>
  <c r="U20" i="19"/>
  <c r="M10" i="72"/>
  <c r="V20" i="19"/>
  <c r="M24" i="73"/>
  <c r="W20" i="19"/>
  <c r="M25" i="74"/>
  <c r="X20" i="19"/>
  <c r="M25" i="75"/>
  <c r="Y20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AI26" i="19"/>
  <c r="AJ26" i="19"/>
  <c r="AK26" i="19"/>
  <c r="AA13" i="19"/>
  <c r="AB13" i="19"/>
  <c r="Z18" i="19"/>
  <c r="AI16" i="19"/>
  <c r="AJ16" i="19"/>
  <c r="AK16" i="19"/>
  <c r="AA18" i="19"/>
  <c r="AB18" i="19"/>
  <c r="Z16" i="19"/>
  <c r="AA16" i="19"/>
  <c r="AB16" i="19"/>
  <c r="Z17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AI20" i="19"/>
  <c r="AJ20" i="19"/>
  <c r="AK20" i="19"/>
  <c r="M31" i="20"/>
  <c r="L28" i="19"/>
  <c r="M31" i="61"/>
  <c r="M28" i="19"/>
  <c r="M31" i="64"/>
  <c r="N28" i="19"/>
  <c r="M27" i="65"/>
  <c r="O28" i="19"/>
  <c r="M33" i="66"/>
  <c r="P28" i="19"/>
  <c r="M33" i="67"/>
  <c r="Q28" i="19"/>
  <c r="M30" i="68"/>
  <c r="R28" i="19"/>
  <c r="M28" i="69"/>
  <c r="S28" i="19"/>
  <c r="M26" i="70"/>
  <c r="T28" i="19"/>
  <c r="M25" i="71"/>
  <c r="U28" i="19"/>
  <c r="M26" i="72"/>
  <c r="V28" i="19"/>
  <c r="M27" i="73"/>
  <c r="W28" i="19"/>
  <c r="M26" i="74"/>
  <c r="X28" i="19"/>
  <c r="M26" i="75"/>
  <c r="Y28" i="19"/>
  <c r="AI25" i="19"/>
  <c r="AJ25" i="19"/>
  <c r="AK25" i="19"/>
  <c r="AA17" i="19"/>
  <c r="AB17" i="19"/>
  <c r="Z8" i="19"/>
  <c r="AA8" i="19"/>
  <c r="AB8" i="19"/>
  <c r="Z7" i="19"/>
  <c r="M9" i="20"/>
  <c r="L23" i="19"/>
  <c r="M8" i="61"/>
  <c r="M23" i="19"/>
  <c r="M7" i="64"/>
  <c r="N23" i="19"/>
  <c r="M7" i="65"/>
  <c r="O23" i="19"/>
  <c r="M13" i="66"/>
  <c r="P23" i="19"/>
  <c r="M9" i="67"/>
  <c r="Q23" i="19"/>
  <c r="M8" i="68"/>
  <c r="R23" i="19"/>
  <c r="M20" i="69"/>
  <c r="S23" i="19"/>
  <c r="T23" i="19"/>
  <c r="U23" i="19"/>
  <c r="V23" i="19"/>
  <c r="W23" i="19"/>
  <c r="X23" i="19"/>
  <c r="Y23" i="19"/>
  <c r="AA7" i="19"/>
  <c r="AB7" i="19"/>
  <c r="Z6" i="19"/>
  <c r="AA6" i="19"/>
  <c r="AB6" i="19"/>
  <c r="Z21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AI27" i="19"/>
  <c r="AJ27" i="19"/>
  <c r="AK27" i="19"/>
  <c r="AI28" i="19"/>
  <c r="AJ28" i="19"/>
  <c r="AK28" i="19"/>
  <c r="AI21" i="19"/>
  <c r="AJ21" i="19"/>
  <c r="AK21" i="19"/>
  <c r="AA21" i="19"/>
  <c r="AB21" i="19"/>
  <c r="Z9" i="19"/>
  <c r="AA9" i="19"/>
  <c r="AB9" i="19"/>
  <c r="Z26" i="19"/>
  <c r="AI24" i="19"/>
  <c r="AJ24" i="19"/>
  <c r="AK24" i="19"/>
  <c r="AA26" i="19"/>
  <c r="AB26" i="19"/>
  <c r="Z25" i="19"/>
  <c r="AI22" i="19"/>
  <c r="AJ22" i="19"/>
  <c r="AK22" i="19"/>
  <c r="AA25" i="19"/>
  <c r="AB25" i="19"/>
  <c r="Z14" i="19"/>
  <c r="AA14" i="19"/>
  <c r="AB14" i="19"/>
  <c r="Z20" i="19"/>
  <c r="AI23" i="19"/>
  <c r="AJ23" i="19"/>
  <c r="AK23" i="19"/>
  <c r="AA20" i="19"/>
  <c r="AB20" i="19"/>
  <c r="Z23" i="19"/>
  <c r="AA23" i="19"/>
  <c r="AB23" i="19"/>
  <c r="Z27" i="19"/>
  <c r="AA27" i="19"/>
  <c r="AB27" i="19"/>
  <c r="Z19" i="19"/>
  <c r="AA19" i="19"/>
  <c r="AB19" i="19"/>
  <c r="Z22" i="19"/>
  <c r="AA22" i="19"/>
  <c r="AB22" i="19"/>
  <c r="Z28" i="19"/>
  <c r="AA28" i="19"/>
  <c r="AB28" i="19"/>
  <c r="Z24" i="19"/>
  <c r="AA24" i="19"/>
  <c r="AB24" i="19"/>
  <c r="M23" i="20"/>
  <c r="L29" i="19"/>
  <c r="M30" i="61"/>
  <c r="M29" i="19"/>
  <c r="M24" i="64"/>
  <c r="N29" i="19"/>
  <c r="M26" i="65"/>
  <c r="O29" i="19"/>
  <c r="M24" i="66"/>
  <c r="P29" i="19"/>
  <c r="M27" i="67"/>
  <c r="Q29" i="19"/>
  <c r="M27" i="68"/>
  <c r="R29" i="19"/>
  <c r="S29" i="19"/>
  <c r="T29" i="19"/>
  <c r="U29" i="19"/>
  <c r="V29" i="19"/>
  <c r="W29" i="19"/>
  <c r="X29" i="19"/>
  <c r="Y29" i="19"/>
  <c r="Z29" i="19"/>
  <c r="AI29" i="19"/>
  <c r="AJ29" i="19"/>
  <c r="AK29" i="19"/>
  <c r="AA29" i="19"/>
  <c r="AB29" i="19"/>
  <c r="M29" i="20"/>
  <c r="L30" i="19"/>
  <c r="M27" i="61"/>
  <c r="M30" i="19"/>
  <c r="N30" i="19"/>
  <c r="O30" i="19"/>
  <c r="M25" i="66"/>
  <c r="P30" i="19"/>
  <c r="M26" i="67"/>
  <c r="Q30" i="19"/>
  <c r="R30" i="19"/>
  <c r="S30" i="19"/>
  <c r="T30" i="19"/>
  <c r="U30" i="19"/>
  <c r="V30" i="19"/>
  <c r="M21" i="73"/>
  <c r="W30" i="19"/>
  <c r="X30" i="19"/>
  <c r="Y30" i="19"/>
  <c r="Z30" i="19"/>
  <c r="AI30" i="19"/>
  <c r="AJ30" i="19"/>
  <c r="AK30" i="19"/>
  <c r="AA30" i="19"/>
  <c r="AB30" i="19"/>
  <c r="M27" i="20"/>
  <c r="L32" i="19"/>
  <c r="M26" i="61"/>
  <c r="M32" i="19"/>
  <c r="M27" i="64"/>
  <c r="N32" i="19"/>
  <c r="O32" i="19"/>
  <c r="M28" i="66"/>
  <c r="P32" i="19"/>
  <c r="M32" i="67"/>
  <c r="Q32" i="19"/>
  <c r="R32" i="19"/>
  <c r="S32" i="19"/>
  <c r="T32" i="19"/>
  <c r="U32" i="19"/>
  <c r="V32" i="19"/>
  <c r="W32" i="19"/>
  <c r="X32" i="19"/>
  <c r="Y32" i="19"/>
  <c r="Z32" i="19"/>
  <c r="M13" i="20"/>
  <c r="L31" i="19"/>
  <c r="M14" i="61"/>
  <c r="M31" i="19"/>
  <c r="N31" i="19"/>
  <c r="O31" i="19"/>
  <c r="M12" i="66"/>
  <c r="P31" i="19"/>
  <c r="M16" i="67"/>
  <c r="Q31" i="19"/>
  <c r="R31" i="19"/>
  <c r="S31" i="19"/>
  <c r="T31" i="19"/>
  <c r="U31" i="19"/>
  <c r="V31" i="19"/>
  <c r="W31" i="19"/>
  <c r="X31" i="19"/>
  <c r="Y31" i="19"/>
  <c r="AI31" i="19"/>
  <c r="AJ31" i="19"/>
  <c r="AK31" i="19"/>
  <c r="AI32" i="19"/>
  <c r="AJ32" i="19"/>
  <c r="AK32" i="19"/>
  <c r="AA32" i="19"/>
  <c r="AB32" i="19"/>
  <c r="M30" i="20"/>
  <c r="L33" i="19"/>
  <c r="M29" i="61"/>
  <c r="M33" i="19"/>
  <c r="M32" i="64"/>
  <c r="N33" i="19"/>
  <c r="O33" i="19"/>
  <c r="M32" i="66"/>
  <c r="P33" i="19"/>
  <c r="Q33" i="19"/>
  <c r="R33" i="19"/>
  <c r="S33" i="19"/>
  <c r="M24" i="70"/>
  <c r="T33" i="19"/>
  <c r="M26" i="71"/>
  <c r="U33" i="19"/>
  <c r="M27" i="72"/>
  <c r="V33" i="19"/>
  <c r="W33" i="19"/>
  <c r="X33" i="19"/>
  <c r="Y33" i="19"/>
  <c r="Z33" i="19"/>
  <c r="AI33" i="19"/>
  <c r="AJ33" i="19"/>
  <c r="AK33" i="19"/>
  <c r="AA33" i="19"/>
  <c r="AB33" i="19"/>
  <c r="M26" i="20"/>
  <c r="L34" i="19"/>
  <c r="M25" i="61"/>
  <c r="M34" i="19"/>
  <c r="M33" i="64"/>
  <c r="N34" i="19"/>
  <c r="M25" i="65"/>
  <c r="O34" i="19"/>
  <c r="P34" i="19"/>
  <c r="Q34" i="19"/>
  <c r="R34" i="19"/>
  <c r="S34" i="19"/>
  <c r="T34" i="19"/>
  <c r="U34" i="19"/>
  <c r="V34" i="19"/>
  <c r="W34" i="19"/>
  <c r="X34" i="19"/>
  <c r="Y34" i="19"/>
  <c r="Z34" i="19"/>
  <c r="AI34" i="19"/>
  <c r="AJ34" i="19"/>
  <c r="AK34" i="19"/>
  <c r="AA34" i="19"/>
  <c r="AB34" i="19"/>
  <c r="Z31" i="19"/>
  <c r="AA31" i="19"/>
  <c r="AB31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I36" i="19"/>
  <c r="AJ36" i="19"/>
  <c r="AK36" i="19"/>
  <c r="AA36" i="19"/>
  <c r="AB36" i="19"/>
  <c r="AB37" i="19"/>
  <c r="AB38" i="19"/>
  <c r="AB39" i="19"/>
  <c r="AB40" i="19"/>
  <c r="AC35" i="19"/>
  <c r="E36" i="19"/>
  <c r="G36" i="19"/>
  <c r="H36" i="19"/>
  <c r="I36" i="19"/>
  <c r="J36" i="19"/>
  <c r="K36" i="19"/>
  <c r="AC36" i="19"/>
  <c r="L40" i="19"/>
  <c r="M40" i="19"/>
  <c r="N40" i="19"/>
  <c r="O40" i="19"/>
  <c r="P40" i="19"/>
  <c r="Q40" i="19"/>
  <c r="R40" i="19"/>
  <c r="S40" i="19"/>
  <c r="T40" i="19"/>
  <c r="U40" i="19"/>
  <c r="V40" i="19"/>
  <c r="AK40" i="19"/>
  <c r="W40" i="19"/>
  <c r="X40" i="19"/>
  <c r="Y40" i="19"/>
  <c r="AJ40" i="19"/>
  <c r="AI40" i="19"/>
  <c r="L39" i="19"/>
  <c r="M39" i="19"/>
  <c r="N39" i="19"/>
  <c r="O39" i="19"/>
  <c r="P39" i="19"/>
  <c r="Q39" i="19"/>
  <c r="R39" i="19"/>
  <c r="S39" i="19"/>
  <c r="T39" i="19"/>
  <c r="U39" i="19"/>
  <c r="V39" i="19"/>
  <c r="AK39" i="19"/>
  <c r="W39" i="19"/>
  <c r="X39" i="19"/>
  <c r="Y39" i="19"/>
  <c r="AJ39" i="19"/>
  <c r="AI39" i="19"/>
  <c r="L38" i="19"/>
  <c r="M38" i="19"/>
  <c r="N38" i="19"/>
  <c r="O38" i="19"/>
  <c r="P38" i="19"/>
  <c r="Q38" i="19"/>
  <c r="R38" i="19"/>
  <c r="S38" i="19"/>
  <c r="T38" i="19"/>
  <c r="U38" i="19"/>
  <c r="V38" i="19"/>
  <c r="AK38" i="19"/>
  <c r="W38" i="19"/>
  <c r="X38" i="19"/>
  <c r="Y38" i="19"/>
  <c r="AJ38" i="19"/>
  <c r="AI38" i="19"/>
  <c r="L37" i="19"/>
  <c r="M37" i="19"/>
  <c r="N37" i="19"/>
  <c r="O37" i="19"/>
  <c r="P37" i="19"/>
  <c r="Q37" i="19"/>
  <c r="R37" i="19"/>
  <c r="S37" i="19"/>
  <c r="T37" i="19"/>
  <c r="U37" i="19"/>
  <c r="V37" i="19"/>
  <c r="AK37" i="19"/>
  <c r="W37" i="19"/>
  <c r="X37" i="19"/>
  <c r="Y37" i="19"/>
  <c r="AJ37" i="19"/>
  <c r="AI37" i="19"/>
  <c r="G34" i="66"/>
  <c r="J19" i="19"/>
  <c r="J22" i="19"/>
  <c r="J14" i="19"/>
  <c r="J20" i="19"/>
  <c r="J9" i="19"/>
  <c r="J7" i="19"/>
  <c r="J23" i="19"/>
  <c r="J8" i="19"/>
  <c r="J6" i="19"/>
  <c r="J28" i="19"/>
  <c r="J27" i="19"/>
  <c r="J21" i="19"/>
  <c r="J26" i="19"/>
  <c r="D31" i="64"/>
  <c r="G29" i="65"/>
  <c r="D28" i="64"/>
  <c r="P56" i="75"/>
  <c r="O56" i="75"/>
  <c r="N56" i="75"/>
  <c r="M56" i="75"/>
  <c r="K56" i="75"/>
  <c r="I56" i="75"/>
  <c r="F56" i="75"/>
  <c r="E56" i="75"/>
  <c r="D56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P55" i="75"/>
  <c r="O55" i="75"/>
  <c r="N55" i="75"/>
  <c r="M55" i="75"/>
  <c r="K55" i="75"/>
  <c r="I55" i="75"/>
  <c r="F55" i="75"/>
  <c r="E55" i="75"/>
  <c r="D55" i="75"/>
  <c r="P54" i="75"/>
  <c r="O54" i="75"/>
  <c r="N54" i="75"/>
  <c r="M54" i="75"/>
  <c r="K54" i="75"/>
  <c r="I54" i="75"/>
  <c r="F54" i="75"/>
  <c r="E54" i="75"/>
  <c r="D54" i="75"/>
  <c r="P53" i="75"/>
  <c r="O53" i="75"/>
  <c r="N53" i="75"/>
  <c r="M53" i="75"/>
  <c r="K53" i="75"/>
  <c r="I53" i="75"/>
  <c r="F53" i="75"/>
  <c r="E53" i="75"/>
  <c r="D53" i="75"/>
  <c r="P52" i="75"/>
  <c r="O52" i="75"/>
  <c r="N52" i="75"/>
  <c r="M52" i="75"/>
  <c r="K52" i="75"/>
  <c r="I52" i="75"/>
  <c r="F52" i="75"/>
  <c r="E52" i="75"/>
  <c r="D52" i="75"/>
  <c r="P51" i="75"/>
  <c r="O51" i="75"/>
  <c r="N51" i="75"/>
  <c r="M51" i="75"/>
  <c r="K51" i="75"/>
  <c r="I51" i="75"/>
  <c r="F51" i="75"/>
  <c r="E51" i="75"/>
  <c r="D51" i="75"/>
  <c r="P50" i="75"/>
  <c r="O50" i="75"/>
  <c r="N50" i="75"/>
  <c r="M50" i="75"/>
  <c r="K50" i="75"/>
  <c r="I50" i="75"/>
  <c r="F50" i="75"/>
  <c r="E50" i="75"/>
  <c r="D50" i="75"/>
  <c r="P49" i="75"/>
  <c r="O49" i="75"/>
  <c r="N49" i="75"/>
  <c r="M49" i="75"/>
  <c r="K49" i="75"/>
  <c r="I49" i="75"/>
  <c r="F49" i="75"/>
  <c r="E49" i="75"/>
  <c r="D49" i="75"/>
  <c r="P48" i="75"/>
  <c r="O48" i="75"/>
  <c r="N48" i="75"/>
  <c r="M48" i="75"/>
  <c r="K48" i="75"/>
  <c r="I48" i="75"/>
  <c r="F48" i="75"/>
  <c r="E48" i="75"/>
  <c r="D48" i="75"/>
  <c r="P47" i="75"/>
  <c r="O47" i="75"/>
  <c r="N47" i="75"/>
  <c r="M47" i="75"/>
  <c r="K47" i="75"/>
  <c r="I47" i="75"/>
  <c r="F47" i="75"/>
  <c r="E47" i="75"/>
  <c r="D47" i="75"/>
  <c r="P46" i="75"/>
  <c r="O46" i="75"/>
  <c r="N46" i="75"/>
  <c r="M46" i="75"/>
  <c r="K46" i="75"/>
  <c r="I46" i="75"/>
  <c r="F46" i="75"/>
  <c r="E46" i="75"/>
  <c r="D46" i="75"/>
  <c r="P45" i="75"/>
  <c r="O45" i="75"/>
  <c r="N45" i="75"/>
  <c r="M45" i="75"/>
  <c r="K45" i="75"/>
  <c r="I45" i="75"/>
  <c r="F45" i="75"/>
  <c r="E45" i="75"/>
  <c r="D45" i="75"/>
  <c r="P44" i="75"/>
  <c r="O44" i="75"/>
  <c r="N44" i="75"/>
  <c r="M44" i="75"/>
  <c r="K44" i="75"/>
  <c r="I44" i="75"/>
  <c r="F44" i="75"/>
  <c r="E44" i="75"/>
  <c r="D44" i="75"/>
  <c r="P43" i="75"/>
  <c r="O43" i="75"/>
  <c r="N43" i="75"/>
  <c r="M43" i="75"/>
  <c r="K43" i="75"/>
  <c r="I43" i="75"/>
  <c r="F43" i="75"/>
  <c r="E43" i="75"/>
  <c r="D43" i="75"/>
  <c r="P42" i="75"/>
  <c r="O42" i="75"/>
  <c r="N42" i="75"/>
  <c r="M42" i="75"/>
  <c r="K42" i="75"/>
  <c r="I42" i="75"/>
  <c r="F42" i="75"/>
  <c r="E42" i="75"/>
  <c r="D42" i="75"/>
  <c r="P41" i="75"/>
  <c r="O41" i="75"/>
  <c r="N41" i="75"/>
  <c r="M41" i="75"/>
  <c r="K41" i="75"/>
  <c r="I41" i="75"/>
  <c r="F41" i="75"/>
  <c r="E41" i="75"/>
  <c r="D41" i="75"/>
  <c r="P40" i="75"/>
  <c r="O40" i="75"/>
  <c r="N40" i="75"/>
  <c r="M40" i="75"/>
  <c r="K40" i="75"/>
  <c r="I40" i="75"/>
  <c r="F40" i="75"/>
  <c r="E40" i="75"/>
  <c r="D40" i="75"/>
  <c r="P39" i="75"/>
  <c r="O39" i="75"/>
  <c r="N39" i="75"/>
  <c r="M39" i="75"/>
  <c r="K39" i="75"/>
  <c r="I39" i="75"/>
  <c r="F39" i="75"/>
  <c r="E39" i="75"/>
  <c r="D39" i="75"/>
  <c r="P38" i="75"/>
  <c r="O38" i="75"/>
  <c r="N38" i="75"/>
  <c r="M38" i="75"/>
  <c r="K38" i="75"/>
  <c r="I38" i="75"/>
  <c r="F38" i="75"/>
  <c r="E38" i="75"/>
  <c r="D38" i="75"/>
  <c r="P37" i="75"/>
  <c r="O37" i="75"/>
  <c r="N37" i="75"/>
  <c r="M37" i="75"/>
  <c r="K37" i="75"/>
  <c r="I37" i="75"/>
  <c r="F37" i="75"/>
  <c r="E37" i="75"/>
  <c r="D37" i="75"/>
  <c r="P36" i="75"/>
  <c r="O36" i="75"/>
  <c r="N36" i="75"/>
  <c r="M36" i="75"/>
  <c r="K36" i="75"/>
  <c r="I36" i="75"/>
  <c r="F36" i="75"/>
  <c r="E36" i="75"/>
  <c r="D36" i="75"/>
  <c r="N35" i="75"/>
  <c r="M35" i="75"/>
  <c r="K35" i="75"/>
  <c r="I35" i="75"/>
  <c r="F35" i="75"/>
  <c r="E35" i="75"/>
  <c r="D35" i="75"/>
  <c r="N34" i="75"/>
  <c r="M34" i="75"/>
  <c r="K34" i="75"/>
  <c r="I34" i="75"/>
  <c r="F34" i="75"/>
  <c r="E34" i="75"/>
  <c r="D34" i="75"/>
  <c r="N33" i="75"/>
  <c r="M33" i="75"/>
  <c r="K33" i="75"/>
  <c r="I33" i="75"/>
  <c r="F33" i="75"/>
  <c r="E33" i="75"/>
  <c r="D33" i="75"/>
  <c r="N32" i="75"/>
  <c r="M32" i="75"/>
  <c r="K32" i="75"/>
  <c r="I32" i="75"/>
  <c r="F32" i="75"/>
  <c r="E32" i="75"/>
  <c r="D32" i="75"/>
  <c r="N31" i="75"/>
  <c r="M31" i="75"/>
  <c r="K31" i="75"/>
  <c r="I31" i="75"/>
  <c r="F31" i="75"/>
  <c r="E31" i="75"/>
  <c r="D31" i="75"/>
  <c r="N30" i="75"/>
  <c r="M30" i="75"/>
  <c r="K30" i="75"/>
  <c r="I30" i="75"/>
  <c r="F30" i="75"/>
  <c r="E30" i="75"/>
  <c r="D30" i="75"/>
  <c r="N29" i="75"/>
  <c r="M29" i="75"/>
  <c r="K29" i="75"/>
  <c r="I29" i="75"/>
  <c r="F29" i="75"/>
  <c r="E29" i="75"/>
  <c r="D29" i="75"/>
  <c r="N28" i="75"/>
  <c r="M28" i="75"/>
  <c r="K28" i="75"/>
  <c r="I28" i="75"/>
  <c r="F28" i="75"/>
  <c r="E28" i="75"/>
  <c r="D28" i="75"/>
  <c r="N27" i="75"/>
  <c r="K27" i="75"/>
  <c r="E27" i="19"/>
  <c r="I27" i="75"/>
  <c r="E27" i="75"/>
  <c r="D27" i="75"/>
  <c r="N26" i="75"/>
  <c r="K26" i="75"/>
  <c r="E28" i="19"/>
  <c r="I26" i="75"/>
  <c r="E26" i="75"/>
  <c r="D26" i="75"/>
  <c r="N25" i="75"/>
  <c r="K25" i="75"/>
  <c r="E25" i="19"/>
  <c r="I25" i="75"/>
  <c r="E25" i="75"/>
  <c r="J25" i="19"/>
  <c r="J17" i="19"/>
  <c r="D25" i="75"/>
  <c r="N24" i="75"/>
  <c r="K24" i="75"/>
  <c r="E26" i="19"/>
  <c r="I24" i="75"/>
  <c r="E24" i="75"/>
  <c r="J13" i="19"/>
  <c r="D24" i="75"/>
  <c r="N23" i="75"/>
  <c r="K23" i="75"/>
  <c r="E18" i="19"/>
  <c r="I23" i="75"/>
  <c r="E23" i="75"/>
  <c r="J18" i="19"/>
  <c r="J10" i="19"/>
  <c r="D23" i="75"/>
  <c r="N22" i="75"/>
  <c r="K22" i="75"/>
  <c r="E17" i="19"/>
  <c r="I22" i="75"/>
  <c r="E22" i="75"/>
  <c r="J12" i="19"/>
  <c r="D22" i="75"/>
  <c r="N21" i="75"/>
  <c r="K21" i="75"/>
  <c r="E16" i="19"/>
  <c r="I21" i="75"/>
  <c r="E21" i="75"/>
  <c r="J16" i="19"/>
  <c r="D21" i="75"/>
  <c r="N20" i="75"/>
  <c r="K20" i="75"/>
  <c r="E13" i="19"/>
  <c r="I20" i="75"/>
  <c r="E20" i="75"/>
  <c r="J15" i="19"/>
  <c r="D20" i="75"/>
  <c r="N19" i="75"/>
  <c r="K19" i="75"/>
  <c r="E15" i="19"/>
  <c r="I19" i="75"/>
  <c r="E19" i="75"/>
  <c r="J11" i="19"/>
  <c r="D19" i="75"/>
  <c r="N18" i="75"/>
  <c r="K18" i="75"/>
  <c r="E12" i="19"/>
  <c r="I18" i="75"/>
  <c r="E18" i="75"/>
  <c r="D18" i="75"/>
  <c r="N17" i="75"/>
  <c r="K17" i="75"/>
  <c r="E21" i="19"/>
  <c r="I17" i="75"/>
  <c r="E17" i="75"/>
  <c r="D17" i="75"/>
  <c r="N16" i="75"/>
  <c r="K16" i="75"/>
  <c r="E10" i="19"/>
  <c r="I16" i="75"/>
  <c r="E16" i="75"/>
  <c r="D16" i="75"/>
  <c r="N15" i="75"/>
  <c r="K15" i="75"/>
  <c r="E11" i="19"/>
  <c r="I15" i="75"/>
  <c r="E15" i="75"/>
  <c r="D15" i="75"/>
  <c r="N14" i="75"/>
  <c r="K14" i="75"/>
  <c r="E5" i="19"/>
  <c r="I14" i="75"/>
  <c r="E14" i="75"/>
  <c r="J5" i="19"/>
  <c r="D14" i="75"/>
  <c r="V13" i="75"/>
  <c r="N13" i="75"/>
  <c r="K13" i="75"/>
  <c r="E22" i="19"/>
  <c r="I13" i="75"/>
  <c r="E13" i="75"/>
  <c r="D13" i="75"/>
  <c r="N12" i="75"/>
  <c r="K12" i="75"/>
  <c r="E24" i="19"/>
  <c r="I12" i="75"/>
  <c r="E12" i="75"/>
  <c r="D12" i="75"/>
  <c r="N11" i="75"/>
  <c r="K11" i="75"/>
  <c r="E14" i="19"/>
  <c r="I11" i="75"/>
  <c r="E11" i="75"/>
  <c r="D11" i="75"/>
  <c r="N10" i="75"/>
  <c r="K10" i="75"/>
  <c r="E19" i="19"/>
  <c r="I10" i="75"/>
  <c r="E10" i="75"/>
  <c r="D10" i="75"/>
  <c r="N9" i="75"/>
  <c r="K9" i="75"/>
  <c r="E6" i="19"/>
  <c r="I9" i="75"/>
  <c r="E9" i="75"/>
  <c r="D9" i="75"/>
  <c r="N8" i="75"/>
  <c r="K8" i="75"/>
  <c r="E7" i="19"/>
  <c r="I8" i="75"/>
  <c r="E8" i="75"/>
  <c r="D8" i="75"/>
  <c r="N7" i="75"/>
  <c r="K7" i="75"/>
  <c r="E9" i="19"/>
  <c r="I7" i="75"/>
  <c r="E7" i="75"/>
  <c r="D7" i="75"/>
  <c r="N6" i="75"/>
  <c r="K6" i="75"/>
  <c r="E8" i="19"/>
  <c r="I6" i="75"/>
  <c r="E6" i="75"/>
  <c r="D6" i="75"/>
  <c r="P56" i="74"/>
  <c r="O56" i="74"/>
  <c r="N56" i="74"/>
  <c r="M56" i="74"/>
  <c r="K56" i="74"/>
  <c r="I56" i="74"/>
  <c r="F56" i="74"/>
  <c r="E56" i="74"/>
  <c r="D56" i="74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P55" i="74"/>
  <c r="O55" i="74"/>
  <c r="N55" i="74"/>
  <c r="M55" i="74"/>
  <c r="K55" i="74"/>
  <c r="I55" i="74"/>
  <c r="F55" i="74"/>
  <c r="E55" i="74"/>
  <c r="D55" i="74"/>
  <c r="P54" i="74"/>
  <c r="O54" i="74"/>
  <c r="N54" i="74"/>
  <c r="M54" i="74"/>
  <c r="K54" i="74"/>
  <c r="I54" i="74"/>
  <c r="F54" i="74"/>
  <c r="E54" i="74"/>
  <c r="D54" i="74"/>
  <c r="P53" i="74"/>
  <c r="O53" i="74"/>
  <c r="N53" i="74"/>
  <c r="M53" i="74"/>
  <c r="K53" i="74"/>
  <c r="I53" i="74"/>
  <c r="F53" i="74"/>
  <c r="E53" i="74"/>
  <c r="D53" i="74"/>
  <c r="P52" i="74"/>
  <c r="O52" i="74"/>
  <c r="N52" i="74"/>
  <c r="M52" i="74"/>
  <c r="K52" i="74"/>
  <c r="I52" i="74"/>
  <c r="F52" i="74"/>
  <c r="E52" i="74"/>
  <c r="D52" i="74"/>
  <c r="P51" i="74"/>
  <c r="O51" i="74"/>
  <c r="N51" i="74"/>
  <c r="M51" i="74"/>
  <c r="K51" i="74"/>
  <c r="I51" i="74"/>
  <c r="F51" i="74"/>
  <c r="E51" i="74"/>
  <c r="D51" i="74"/>
  <c r="P50" i="74"/>
  <c r="O50" i="74"/>
  <c r="N50" i="74"/>
  <c r="M50" i="74"/>
  <c r="K50" i="74"/>
  <c r="I50" i="74"/>
  <c r="F50" i="74"/>
  <c r="E50" i="74"/>
  <c r="D50" i="74"/>
  <c r="P49" i="74"/>
  <c r="O49" i="74"/>
  <c r="N49" i="74"/>
  <c r="M49" i="74"/>
  <c r="K49" i="74"/>
  <c r="I49" i="74"/>
  <c r="F49" i="74"/>
  <c r="E49" i="74"/>
  <c r="D49" i="74"/>
  <c r="P48" i="74"/>
  <c r="O48" i="74"/>
  <c r="N48" i="74"/>
  <c r="M48" i="74"/>
  <c r="K48" i="74"/>
  <c r="I48" i="74"/>
  <c r="F48" i="74"/>
  <c r="E48" i="74"/>
  <c r="D48" i="74"/>
  <c r="P47" i="74"/>
  <c r="O47" i="74"/>
  <c r="N47" i="74"/>
  <c r="M47" i="74"/>
  <c r="K47" i="74"/>
  <c r="I47" i="74"/>
  <c r="F47" i="74"/>
  <c r="E47" i="74"/>
  <c r="D47" i="74"/>
  <c r="P46" i="74"/>
  <c r="O46" i="74"/>
  <c r="N46" i="74"/>
  <c r="M46" i="74"/>
  <c r="K46" i="74"/>
  <c r="I46" i="74"/>
  <c r="F46" i="74"/>
  <c r="E46" i="74"/>
  <c r="D46" i="74"/>
  <c r="P45" i="74"/>
  <c r="O45" i="74"/>
  <c r="N45" i="74"/>
  <c r="M45" i="74"/>
  <c r="K45" i="74"/>
  <c r="I45" i="74"/>
  <c r="F45" i="74"/>
  <c r="E45" i="74"/>
  <c r="D45" i="74"/>
  <c r="P44" i="74"/>
  <c r="O44" i="74"/>
  <c r="N44" i="74"/>
  <c r="M44" i="74"/>
  <c r="K44" i="74"/>
  <c r="I44" i="74"/>
  <c r="F44" i="74"/>
  <c r="E44" i="74"/>
  <c r="D44" i="74"/>
  <c r="P43" i="74"/>
  <c r="O43" i="74"/>
  <c r="N43" i="74"/>
  <c r="M43" i="74"/>
  <c r="K43" i="74"/>
  <c r="I43" i="74"/>
  <c r="F43" i="74"/>
  <c r="E43" i="74"/>
  <c r="D43" i="74"/>
  <c r="P42" i="74"/>
  <c r="O42" i="74"/>
  <c r="N42" i="74"/>
  <c r="M42" i="74"/>
  <c r="K42" i="74"/>
  <c r="I42" i="74"/>
  <c r="F42" i="74"/>
  <c r="E42" i="74"/>
  <c r="D42" i="74"/>
  <c r="P41" i="74"/>
  <c r="O41" i="74"/>
  <c r="N41" i="74"/>
  <c r="M41" i="74"/>
  <c r="K41" i="74"/>
  <c r="I41" i="74"/>
  <c r="F41" i="74"/>
  <c r="E41" i="74"/>
  <c r="D41" i="74"/>
  <c r="P40" i="74"/>
  <c r="O40" i="74"/>
  <c r="N40" i="74"/>
  <c r="M40" i="74"/>
  <c r="K40" i="74"/>
  <c r="I40" i="74"/>
  <c r="F40" i="74"/>
  <c r="E40" i="74"/>
  <c r="D40" i="74"/>
  <c r="P39" i="74"/>
  <c r="O39" i="74"/>
  <c r="N39" i="74"/>
  <c r="M39" i="74"/>
  <c r="K39" i="74"/>
  <c r="I39" i="74"/>
  <c r="F39" i="74"/>
  <c r="E39" i="74"/>
  <c r="D39" i="74"/>
  <c r="P38" i="74"/>
  <c r="O38" i="74"/>
  <c r="N38" i="74"/>
  <c r="M38" i="74"/>
  <c r="K38" i="74"/>
  <c r="I38" i="74"/>
  <c r="F38" i="74"/>
  <c r="E38" i="74"/>
  <c r="D38" i="74"/>
  <c r="P37" i="74"/>
  <c r="O37" i="74"/>
  <c r="N37" i="74"/>
  <c r="M37" i="74"/>
  <c r="K37" i="74"/>
  <c r="I37" i="74"/>
  <c r="F37" i="74"/>
  <c r="E37" i="74"/>
  <c r="D37" i="74"/>
  <c r="P36" i="74"/>
  <c r="O36" i="74"/>
  <c r="N36" i="74"/>
  <c r="M36" i="74"/>
  <c r="K36" i="74"/>
  <c r="I36" i="74"/>
  <c r="F36" i="74"/>
  <c r="E36" i="74"/>
  <c r="D36" i="74"/>
  <c r="N35" i="74"/>
  <c r="M35" i="74"/>
  <c r="K35" i="74"/>
  <c r="I35" i="74"/>
  <c r="F35" i="74"/>
  <c r="E35" i="74"/>
  <c r="D35" i="74"/>
  <c r="N34" i="74"/>
  <c r="M34" i="74"/>
  <c r="K34" i="74"/>
  <c r="I34" i="74"/>
  <c r="F34" i="74"/>
  <c r="E34" i="74"/>
  <c r="D34" i="74"/>
  <c r="N33" i="74"/>
  <c r="M33" i="74"/>
  <c r="K33" i="74"/>
  <c r="I33" i="74"/>
  <c r="F33" i="74"/>
  <c r="E33" i="74"/>
  <c r="D33" i="74"/>
  <c r="N32" i="74"/>
  <c r="M32" i="74"/>
  <c r="K32" i="74"/>
  <c r="I32" i="74"/>
  <c r="F32" i="74"/>
  <c r="E32" i="74"/>
  <c r="D32" i="74"/>
  <c r="N31" i="74"/>
  <c r="M31" i="74"/>
  <c r="K31" i="74"/>
  <c r="I31" i="74"/>
  <c r="F31" i="74"/>
  <c r="E31" i="74"/>
  <c r="D31" i="74"/>
  <c r="N30" i="74"/>
  <c r="M30" i="74"/>
  <c r="K30" i="74"/>
  <c r="I30" i="74"/>
  <c r="F30" i="74"/>
  <c r="E30" i="74"/>
  <c r="D30" i="74"/>
  <c r="N29" i="74"/>
  <c r="M29" i="74"/>
  <c r="K29" i="74"/>
  <c r="I29" i="74"/>
  <c r="F29" i="74"/>
  <c r="E29" i="74"/>
  <c r="D29" i="74"/>
  <c r="N28" i="74"/>
  <c r="M28" i="74"/>
  <c r="K28" i="74"/>
  <c r="I28" i="74"/>
  <c r="F28" i="74"/>
  <c r="E28" i="74"/>
  <c r="D28" i="74"/>
  <c r="N27" i="74"/>
  <c r="K27" i="74"/>
  <c r="I27" i="74"/>
  <c r="E27" i="74"/>
  <c r="D27" i="74"/>
  <c r="N26" i="74"/>
  <c r="K26" i="74"/>
  <c r="I26" i="74"/>
  <c r="E26" i="74"/>
  <c r="D26" i="74"/>
  <c r="N25" i="74"/>
  <c r="K25" i="74"/>
  <c r="I25" i="74"/>
  <c r="E25" i="74"/>
  <c r="D25" i="74"/>
  <c r="N24" i="74"/>
  <c r="K24" i="74"/>
  <c r="I24" i="74"/>
  <c r="E24" i="74"/>
  <c r="D24" i="74"/>
  <c r="N23" i="74"/>
  <c r="K23" i="74"/>
  <c r="I23" i="74"/>
  <c r="E23" i="74"/>
  <c r="D23" i="74"/>
  <c r="N22" i="74"/>
  <c r="K22" i="74"/>
  <c r="I22" i="74"/>
  <c r="E22" i="74"/>
  <c r="D22" i="74"/>
  <c r="N21" i="74"/>
  <c r="K21" i="74"/>
  <c r="I21" i="74"/>
  <c r="E21" i="74"/>
  <c r="D21" i="74"/>
  <c r="N20" i="74"/>
  <c r="K20" i="74"/>
  <c r="I20" i="74"/>
  <c r="E20" i="74"/>
  <c r="D20" i="74"/>
  <c r="N19" i="74"/>
  <c r="K19" i="74"/>
  <c r="I19" i="74"/>
  <c r="E19" i="74"/>
  <c r="D19" i="74"/>
  <c r="N18" i="74"/>
  <c r="K18" i="74"/>
  <c r="I18" i="74"/>
  <c r="E18" i="74"/>
  <c r="D18" i="74"/>
  <c r="N17" i="74"/>
  <c r="K17" i="74"/>
  <c r="I17" i="74"/>
  <c r="E17" i="74"/>
  <c r="D17" i="74"/>
  <c r="N16" i="74"/>
  <c r="K16" i="74"/>
  <c r="I16" i="74"/>
  <c r="E16" i="74"/>
  <c r="D16" i="74"/>
  <c r="N15" i="74"/>
  <c r="K15" i="74"/>
  <c r="I15" i="74"/>
  <c r="E15" i="74"/>
  <c r="D15" i="74"/>
  <c r="N14" i="74"/>
  <c r="K14" i="74"/>
  <c r="I14" i="74"/>
  <c r="E14" i="74"/>
  <c r="D14" i="74"/>
  <c r="V13" i="74"/>
  <c r="N13" i="74"/>
  <c r="K13" i="74"/>
  <c r="I13" i="74"/>
  <c r="E13" i="74"/>
  <c r="D13" i="74"/>
  <c r="N12" i="74"/>
  <c r="K12" i="74"/>
  <c r="I12" i="74"/>
  <c r="E12" i="74"/>
  <c r="D12" i="74"/>
  <c r="N11" i="74"/>
  <c r="K11" i="74"/>
  <c r="I11" i="74"/>
  <c r="E11" i="74"/>
  <c r="D11" i="74"/>
  <c r="N10" i="74"/>
  <c r="K10" i="74"/>
  <c r="I10" i="74"/>
  <c r="E10" i="74"/>
  <c r="D10" i="74"/>
  <c r="N9" i="74"/>
  <c r="K9" i="74"/>
  <c r="I9" i="74"/>
  <c r="E9" i="74"/>
  <c r="D9" i="74"/>
  <c r="N8" i="74"/>
  <c r="K8" i="74"/>
  <c r="I8" i="74"/>
  <c r="E8" i="74"/>
  <c r="D8" i="74"/>
  <c r="N7" i="74"/>
  <c r="K7" i="74"/>
  <c r="I7" i="74"/>
  <c r="E7" i="74"/>
  <c r="D7" i="74"/>
  <c r="N6" i="74"/>
  <c r="K6" i="74"/>
  <c r="I6" i="74"/>
  <c r="E6" i="74"/>
  <c r="D6" i="74"/>
  <c r="P56" i="73"/>
  <c r="O56" i="73"/>
  <c r="N56" i="73"/>
  <c r="M56" i="73"/>
  <c r="K56" i="73"/>
  <c r="I56" i="73"/>
  <c r="F56" i="73"/>
  <c r="E56" i="73"/>
  <c r="D56" i="73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P55" i="73"/>
  <c r="O55" i="73"/>
  <c r="N55" i="73"/>
  <c r="M55" i="73"/>
  <c r="K55" i="73"/>
  <c r="I55" i="73"/>
  <c r="F55" i="73"/>
  <c r="E55" i="73"/>
  <c r="D55" i="73"/>
  <c r="P54" i="73"/>
  <c r="O54" i="73"/>
  <c r="N54" i="73"/>
  <c r="M54" i="73"/>
  <c r="K54" i="73"/>
  <c r="I54" i="73"/>
  <c r="F54" i="73"/>
  <c r="E54" i="73"/>
  <c r="D54" i="73"/>
  <c r="P53" i="73"/>
  <c r="O53" i="73"/>
  <c r="N53" i="73"/>
  <c r="M53" i="73"/>
  <c r="K53" i="73"/>
  <c r="I53" i="73"/>
  <c r="F53" i="73"/>
  <c r="E53" i="73"/>
  <c r="D53" i="73"/>
  <c r="P52" i="73"/>
  <c r="O52" i="73"/>
  <c r="N52" i="73"/>
  <c r="M52" i="73"/>
  <c r="K52" i="73"/>
  <c r="I52" i="73"/>
  <c r="F52" i="73"/>
  <c r="E52" i="73"/>
  <c r="D52" i="73"/>
  <c r="P51" i="73"/>
  <c r="O51" i="73"/>
  <c r="N51" i="73"/>
  <c r="M51" i="73"/>
  <c r="K51" i="73"/>
  <c r="I51" i="73"/>
  <c r="F51" i="73"/>
  <c r="E51" i="73"/>
  <c r="D51" i="73"/>
  <c r="P50" i="73"/>
  <c r="O50" i="73"/>
  <c r="N50" i="73"/>
  <c r="M50" i="73"/>
  <c r="K50" i="73"/>
  <c r="I50" i="73"/>
  <c r="F50" i="73"/>
  <c r="E50" i="73"/>
  <c r="D50" i="73"/>
  <c r="P49" i="73"/>
  <c r="O49" i="73"/>
  <c r="N49" i="73"/>
  <c r="M49" i="73"/>
  <c r="K49" i="73"/>
  <c r="I49" i="73"/>
  <c r="F49" i="73"/>
  <c r="E49" i="73"/>
  <c r="D49" i="73"/>
  <c r="P48" i="73"/>
  <c r="O48" i="73"/>
  <c r="N48" i="73"/>
  <c r="M48" i="73"/>
  <c r="K48" i="73"/>
  <c r="I48" i="73"/>
  <c r="F48" i="73"/>
  <c r="E48" i="73"/>
  <c r="D48" i="73"/>
  <c r="P47" i="73"/>
  <c r="O47" i="73"/>
  <c r="N47" i="73"/>
  <c r="M47" i="73"/>
  <c r="K47" i="73"/>
  <c r="I47" i="73"/>
  <c r="F47" i="73"/>
  <c r="E47" i="73"/>
  <c r="D47" i="73"/>
  <c r="P46" i="73"/>
  <c r="O46" i="73"/>
  <c r="N46" i="73"/>
  <c r="M46" i="73"/>
  <c r="K46" i="73"/>
  <c r="I46" i="73"/>
  <c r="F46" i="73"/>
  <c r="E46" i="73"/>
  <c r="D46" i="73"/>
  <c r="P45" i="73"/>
  <c r="O45" i="73"/>
  <c r="N45" i="73"/>
  <c r="M45" i="73"/>
  <c r="K45" i="73"/>
  <c r="I45" i="73"/>
  <c r="F45" i="73"/>
  <c r="E45" i="73"/>
  <c r="D45" i="73"/>
  <c r="P44" i="73"/>
  <c r="O44" i="73"/>
  <c r="N44" i="73"/>
  <c r="M44" i="73"/>
  <c r="K44" i="73"/>
  <c r="I44" i="73"/>
  <c r="F44" i="73"/>
  <c r="E44" i="73"/>
  <c r="D44" i="73"/>
  <c r="P43" i="73"/>
  <c r="O43" i="73"/>
  <c r="N43" i="73"/>
  <c r="M43" i="73"/>
  <c r="K43" i="73"/>
  <c r="I43" i="73"/>
  <c r="F43" i="73"/>
  <c r="E43" i="73"/>
  <c r="D43" i="73"/>
  <c r="P42" i="73"/>
  <c r="O42" i="73"/>
  <c r="N42" i="73"/>
  <c r="M42" i="73"/>
  <c r="K42" i="73"/>
  <c r="I42" i="73"/>
  <c r="F42" i="73"/>
  <c r="E42" i="73"/>
  <c r="D42" i="73"/>
  <c r="P41" i="73"/>
  <c r="O41" i="73"/>
  <c r="N41" i="73"/>
  <c r="M41" i="73"/>
  <c r="K41" i="73"/>
  <c r="I41" i="73"/>
  <c r="F41" i="73"/>
  <c r="E41" i="73"/>
  <c r="D41" i="73"/>
  <c r="P40" i="73"/>
  <c r="O40" i="73"/>
  <c r="N40" i="73"/>
  <c r="M40" i="73"/>
  <c r="K40" i="73"/>
  <c r="I40" i="73"/>
  <c r="F40" i="73"/>
  <c r="E40" i="73"/>
  <c r="D40" i="73"/>
  <c r="P39" i="73"/>
  <c r="O39" i="73"/>
  <c r="N39" i="73"/>
  <c r="M39" i="73"/>
  <c r="K39" i="73"/>
  <c r="I39" i="73"/>
  <c r="F39" i="73"/>
  <c r="E39" i="73"/>
  <c r="D39" i="73"/>
  <c r="P38" i="73"/>
  <c r="O38" i="73"/>
  <c r="N38" i="73"/>
  <c r="M38" i="73"/>
  <c r="K38" i="73"/>
  <c r="I38" i="73"/>
  <c r="F38" i="73"/>
  <c r="E38" i="73"/>
  <c r="D38" i="73"/>
  <c r="P37" i="73"/>
  <c r="O37" i="73"/>
  <c r="N37" i="73"/>
  <c r="M37" i="73"/>
  <c r="K37" i="73"/>
  <c r="I37" i="73"/>
  <c r="F37" i="73"/>
  <c r="E37" i="73"/>
  <c r="D37" i="73"/>
  <c r="P36" i="73"/>
  <c r="O36" i="73"/>
  <c r="N36" i="73"/>
  <c r="M36" i="73"/>
  <c r="K36" i="73"/>
  <c r="I36" i="73"/>
  <c r="F36" i="73"/>
  <c r="E36" i="73"/>
  <c r="D36" i="73"/>
  <c r="N35" i="73"/>
  <c r="M35" i="73"/>
  <c r="K35" i="73"/>
  <c r="I35" i="73"/>
  <c r="F35" i="73"/>
  <c r="E35" i="73"/>
  <c r="D35" i="73"/>
  <c r="N34" i="73"/>
  <c r="M34" i="73"/>
  <c r="K34" i="73"/>
  <c r="I34" i="73"/>
  <c r="F34" i="73"/>
  <c r="E34" i="73"/>
  <c r="D34" i="73"/>
  <c r="N33" i="73"/>
  <c r="M33" i="73"/>
  <c r="K33" i="73"/>
  <c r="I33" i="73"/>
  <c r="F33" i="73"/>
  <c r="E33" i="73"/>
  <c r="D33" i="73"/>
  <c r="N32" i="73"/>
  <c r="M32" i="73"/>
  <c r="K32" i="73"/>
  <c r="I32" i="73"/>
  <c r="F32" i="73"/>
  <c r="E32" i="73"/>
  <c r="D32" i="73"/>
  <c r="N31" i="73"/>
  <c r="M31" i="73"/>
  <c r="K31" i="73"/>
  <c r="I31" i="73"/>
  <c r="F31" i="73"/>
  <c r="E31" i="73"/>
  <c r="D31" i="73"/>
  <c r="N30" i="73"/>
  <c r="M30" i="73"/>
  <c r="K30" i="73"/>
  <c r="I30" i="73"/>
  <c r="F30" i="73"/>
  <c r="E30" i="73"/>
  <c r="D30" i="73"/>
  <c r="N29" i="73"/>
  <c r="M29" i="73"/>
  <c r="K29" i="73"/>
  <c r="I29" i="73"/>
  <c r="F29" i="73"/>
  <c r="E29" i="73"/>
  <c r="D29" i="73"/>
  <c r="N28" i="73"/>
  <c r="K28" i="73"/>
  <c r="I28" i="73"/>
  <c r="E28" i="73"/>
  <c r="D28" i="73"/>
  <c r="N27" i="73"/>
  <c r="K27" i="73"/>
  <c r="I27" i="73"/>
  <c r="E27" i="73"/>
  <c r="D27" i="73"/>
  <c r="N26" i="73"/>
  <c r="K26" i="73"/>
  <c r="I26" i="73"/>
  <c r="E26" i="73"/>
  <c r="D26" i="73"/>
  <c r="N25" i="73"/>
  <c r="K25" i="73"/>
  <c r="I25" i="73"/>
  <c r="E25" i="73"/>
  <c r="D25" i="73"/>
  <c r="N24" i="73"/>
  <c r="K24" i="73"/>
  <c r="I24" i="73"/>
  <c r="E24" i="73"/>
  <c r="D24" i="73"/>
  <c r="N23" i="73"/>
  <c r="K23" i="73"/>
  <c r="I23" i="73"/>
  <c r="E23" i="73"/>
  <c r="D23" i="73"/>
  <c r="N22" i="73"/>
  <c r="K22" i="73"/>
  <c r="I22" i="73"/>
  <c r="E22" i="73"/>
  <c r="D22" i="73"/>
  <c r="N21" i="73"/>
  <c r="K21" i="73"/>
  <c r="E30" i="19"/>
  <c r="I21" i="73"/>
  <c r="E21" i="73"/>
  <c r="J30" i="19"/>
  <c r="D21" i="73"/>
  <c r="N20" i="73"/>
  <c r="K20" i="73"/>
  <c r="I20" i="73"/>
  <c r="E20" i="73"/>
  <c r="D20" i="73"/>
  <c r="N19" i="73"/>
  <c r="K19" i="73"/>
  <c r="I19" i="73"/>
  <c r="E19" i="73"/>
  <c r="D19" i="73"/>
  <c r="N18" i="73"/>
  <c r="K18" i="73"/>
  <c r="I18" i="73"/>
  <c r="E18" i="73"/>
  <c r="D18" i="73"/>
  <c r="N17" i="73"/>
  <c r="K17" i="73"/>
  <c r="I17" i="73"/>
  <c r="E17" i="73"/>
  <c r="D17" i="73"/>
  <c r="N16" i="73"/>
  <c r="K16" i="73"/>
  <c r="I16" i="73"/>
  <c r="E16" i="73"/>
  <c r="D16" i="73"/>
  <c r="N15" i="73"/>
  <c r="K15" i="73"/>
  <c r="I15" i="73"/>
  <c r="E15" i="73"/>
  <c r="D15" i="73"/>
  <c r="N14" i="73"/>
  <c r="K14" i="73"/>
  <c r="I14" i="73"/>
  <c r="E14" i="73"/>
  <c r="D14" i="73"/>
  <c r="V13" i="73"/>
  <c r="N13" i="73"/>
  <c r="K13" i="73"/>
  <c r="I13" i="73"/>
  <c r="E13" i="73"/>
  <c r="D13" i="73"/>
  <c r="N12" i="73"/>
  <c r="K12" i="73"/>
  <c r="I12" i="73"/>
  <c r="E12" i="73"/>
  <c r="D12" i="73"/>
  <c r="N11" i="73"/>
  <c r="K11" i="73"/>
  <c r="I11" i="73"/>
  <c r="E11" i="73"/>
  <c r="D11" i="73"/>
  <c r="N10" i="73"/>
  <c r="K10" i="73"/>
  <c r="I10" i="73"/>
  <c r="E10" i="73"/>
  <c r="D10" i="73"/>
  <c r="N9" i="73"/>
  <c r="K9" i="73"/>
  <c r="I9" i="73"/>
  <c r="E9" i="73"/>
  <c r="D9" i="73"/>
  <c r="N8" i="73"/>
  <c r="K8" i="73"/>
  <c r="I8" i="73"/>
  <c r="E8" i="73"/>
  <c r="D8" i="73"/>
  <c r="N7" i="73"/>
  <c r="K7" i="73"/>
  <c r="I7" i="73"/>
  <c r="E7" i="73"/>
  <c r="D7" i="73"/>
  <c r="N6" i="73"/>
  <c r="K6" i="73"/>
  <c r="I6" i="73"/>
  <c r="E6" i="73"/>
  <c r="D6" i="73"/>
  <c r="P56" i="72"/>
  <c r="O56" i="72"/>
  <c r="N56" i="72"/>
  <c r="M56" i="72"/>
  <c r="K56" i="72"/>
  <c r="I56" i="72"/>
  <c r="F56" i="72"/>
  <c r="E56" i="72"/>
  <c r="D56" i="72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P55" i="72"/>
  <c r="O55" i="72"/>
  <c r="N55" i="72"/>
  <c r="M55" i="72"/>
  <c r="K55" i="72"/>
  <c r="I55" i="72"/>
  <c r="F55" i="72"/>
  <c r="E55" i="72"/>
  <c r="D55" i="72"/>
  <c r="P54" i="72"/>
  <c r="O54" i="72"/>
  <c r="N54" i="72"/>
  <c r="M54" i="72"/>
  <c r="K54" i="72"/>
  <c r="I54" i="72"/>
  <c r="F54" i="72"/>
  <c r="E54" i="72"/>
  <c r="D54" i="72"/>
  <c r="P53" i="72"/>
  <c r="O53" i="72"/>
  <c r="N53" i="72"/>
  <c r="M53" i="72"/>
  <c r="K53" i="72"/>
  <c r="I53" i="72"/>
  <c r="F53" i="72"/>
  <c r="E53" i="72"/>
  <c r="D53" i="72"/>
  <c r="P52" i="72"/>
  <c r="O52" i="72"/>
  <c r="N52" i="72"/>
  <c r="M52" i="72"/>
  <c r="K52" i="72"/>
  <c r="I52" i="72"/>
  <c r="F52" i="72"/>
  <c r="E52" i="72"/>
  <c r="D52" i="72"/>
  <c r="P51" i="72"/>
  <c r="O51" i="72"/>
  <c r="N51" i="72"/>
  <c r="M51" i="72"/>
  <c r="K51" i="72"/>
  <c r="I51" i="72"/>
  <c r="F51" i="72"/>
  <c r="E51" i="72"/>
  <c r="D51" i="72"/>
  <c r="P50" i="72"/>
  <c r="O50" i="72"/>
  <c r="N50" i="72"/>
  <c r="M50" i="72"/>
  <c r="K50" i="72"/>
  <c r="I50" i="72"/>
  <c r="F50" i="72"/>
  <c r="E50" i="72"/>
  <c r="D50" i="72"/>
  <c r="P49" i="72"/>
  <c r="O49" i="72"/>
  <c r="N49" i="72"/>
  <c r="M49" i="72"/>
  <c r="K49" i="72"/>
  <c r="I49" i="72"/>
  <c r="F49" i="72"/>
  <c r="E49" i="72"/>
  <c r="D49" i="72"/>
  <c r="P48" i="72"/>
  <c r="O48" i="72"/>
  <c r="N48" i="72"/>
  <c r="M48" i="72"/>
  <c r="K48" i="72"/>
  <c r="I48" i="72"/>
  <c r="F48" i="72"/>
  <c r="E48" i="72"/>
  <c r="D48" i="72"/>
  <c r="P47" i="72"/>
  <c r="O47" i="72"/>
  <c r="N47" i="72"/>
  <c r="M47" i="72"/>
  <c r="K47" i="72"/>
  <c r="I47" i="72"/>
  <c r="F47" i="72"/>
  <c r="E47" i="72"/>
  <c r="D47" i="72"/>
  <c r="P46" i="72"/>
  <c r="O46" i="72"/>
  <c r="N46" i="72"/>
  <c r="M46" i="72"/>
  <c r="K46" i="72"/>
  <c r="I46" i="72"/>
  <c r="F46" i="72"/>
  <c r="E46" i="72"/>
  <c r="D46" i="72"/>
  <c r="P45" i="72"/>
  <c r="O45" i="72"/>
  <c r="N45" i="72"/>
  <c r="M45" i="72"/>
  <c r="K45" i="72"/>
  <c r="I45" i="72"/>
  <c r="F45" i="72"/>
  <c r="E45" i="72"/>
  <c r="D45" i="72"/>
  <c r="P44" i="72"/>
  <c r="O44" i="72"/>
  <c r="N44" i="72"/>
  <c r="M44" i="72"/>
  <c r="K44" i="72"/>
  <c r="I44" i="72"/>
  <c r="F44" i="72"/>
  <c r="E44" i="72"/>
  <c r="D44" i="72"/>
  <c r="P43" i="72"/>
  <c r="O43" i="72"/>
  <c r="N43" i="72"/>
  <c r="M43" i="72"/>
  <c r="K43" i="72"/>
  <c r="I43" i="72"/>
  <c r="F43" i="72"/>
  <c r="E43" i="72"/>
  <c r="D43" i="72"/>
  <c r="P42" i="72"/>
  <c r="O42" i="72"/>
  <c r="N42" i="72"/>
  <c r="M42" i="72"/>
  <c r="K42" i="72"/>
  <c r="I42" i="72"/>
  <c r="F42" i="72"/>
  <c r="E42" i="72"/>
  <c r="D42" i="72"/>
  <c r="P41" i="72"/>
  <c r="O41" i="72"/>
  <c r="N41" i="72"/>
  <c r="M41" i="72"/>
  <c r="K41" i="72"/>
  <c r="I41" i="72"/>
  <c r="F41" i="72"/>
  <c r="E41" i="72"/>
  <c r="D41" i="72"/>
  <c r="P40" i="72"/>
  <c r="O40" i="72"/>
  <c r="N40" i="72"/>
  <c r="M40" i="72"/>
  <c r="K40" i="72"/>
  <c r="I40" i="72"/>
  <c r="F40" i="72"/>
  <c r="E40" i="72"/>
  <c r="D40" i="72"/>
  <c r="P39" i="72"/>
  <c r="O39" i="72"/>
  <c r="N39" i="72"/>
  <c r="M39" i="72"/>
  <c r="K39" i="72"/>
  <c r="I39" i="72"/>
  <c r="F39" i="72"/>
  <c r="E39" i="72"/>
  <c r="D39" i="72"/>
  <c r="P38" i="72"/>
  <c r="O38" i="72"/>
  <c r="N38" i="72"/>
  <c r="M38" i="72"/>
  <c r="K38" i="72"/>
  <c r="I38" i="72"/>
  <c r="F38" i="72"/>
  <c r="E38" i="72"/>
  <c r="D38" i="72"/>
  <c r="P37" i="72"/>
  <c r="O37" i="72"/>
  <c r="N37" i="72"/>
  <c r="M37" i="72"/>
  <c r="K37" i="72"/>
  <c r="I37" i="72"/>
  <c r="F37" i="72"/>
  <c r="E37" i="72"/>
  <c r="D37" i="72"/>
  <c r="P36" i="72"/>
  <c r="O36" i="72"/>
  <c r="N36" i="72"/>
  <c r="M36" i="72"/>
  <c r="K36" i="72"/>
  <c r="I36" i="72"/>
  <c r="F36" i="72"/>
  <c r="E36" i="72"/>
  <c r="D36" i="72"/>
  <c r="N35" i="72"/>
  <c r="M35" i="72"/>
  <c r="K35" i="72"/>
  <c r="I35" i="72"/>
  <c r="F35" i="72"/>
  <c r="E35" i="72"/>
  <c r="D35" i="72"/>
  <c r="N34" i="72"/>
  <c r="M34" i="72"/>
  <c r="K34" i="72"/>
  <c r="I34" i="72"/>
  <c r="F34" i="72"/>
  <c r="E34" i="72"/>
  <c r="D34" i="72"/>
  <c r="N33" i="72"/>
  <c r="M33" i="72"/>
  <c r="K33" i="72"/>
  <c r="I33" i="72"/>
  <c r="F33" i="72"/>
  <c r="E33" i="72"/>
  <c r="D33" i="72"/>
  <c r="N32" i="72"/>
  <c r="M32" i="72"/>
  <c r="K32" i="72"/>
  <c r="I32" i="72"/>
  <c r="F32" i="72"/>
  <c r="E32" i="72"/>
  <c r="D32" i="72"/>
  <c r="N31" i="72"/>
  <c r="M31" i="72"/>
  <c r="K31" i="72"/>
  <c r="I31" i="72"/>
  <c r="F31" i="72"/>
  <c r="E31" i="72"/>
  <c r="D31" i="72"/>
  <c r="N30" i="72"/>
  <c r="M30" i="72"/>
  <c r="K30" i="72"/>
  <c r="I30" i="72"/>
  <c r="F30" i="72"/>
  <c r="E30" i="72"/>
  <c r="D30" i="72"/>
  <c r="N29" i="72"/>
  <c r="M29" i="72"/>
  <c r="K29" i="72"/>
  <c r="I29" i="72"/>
  <c r="F29" i="72"/>
  <c r="E29" i="72"/>
  <c r="D29" i="72"/>
  <c r="N28" i="72"/>
  <c r="M28" i="72"/>
  <c r="K28" i="72"/>
  <c r="I28" i="72"/>
  <c r="F28" i="72"/>
  <c r="E28" i="72"/>
  <c r="D28" i="72"/>
  <c r="N27" i="72"/>
  <c r="G27" i="72"/>
  <c r="K27" i="72"/>
  <c r="E33" i="19"/>
  <c r="I27" i="72"/>
  <c r="F27" i="72"/>
  <c r="E27" i="72"/>
  <c r="J33" i="19"/>
  <c r="D27" i="72"/>
  <c r="N26" i="72"/>
  <c r="K26" i="72"/>
  <c r="I26" i="72"/>
  <c r="E26" i="72"/>
  <c r="D26" i="72"/>
  <c r="N25" i="72"/>
  <c r="K25" i="72"/>
  <c r="I25" i="72"/>
  <c r="E25" i="72"/>
  <c r="D25" i="72"/>
  <c r="N24" i="72"/>
  <c r="K24" i="72"/>
  <c r="I24" i="72"/>
  <c r="E24" i="72"/>
  <c r="D24" i="72"/>
  <c r="N23" i="72"/>
  <c r="K23" i="72"/>
  <c r="I23" i="72"/>
  <c r="E23" i="72"/>
  <c r="D23" i="72"/>
  <c r="N22" i="72"/>
  <c r="K22" i="72"/>
  <c r="I22" i="72"/>
  <c r="E22" i="72"/>
  <c r="D22" i="72"/>
  <c r="N21" i="72"/>
  <c r="K21" i="72"/>
  <c r="I21" i="72"/>
  <c r="E21" i="72"/>
  <c r="D21" i="72"/>
  <c r="N20" i="72"/>
  <c r="K20" i="72"/>
  <c r="I20" i="72"/>
  <c r="E20" i="72"/>
  <c r="D20" i="72"/>
  <c r="N19" i="72"/>
  <c r="K19" i="72"/>
  <c r="I19" i="72"/>
  <c r="E19" i="72"/>
  <c r="D19" i="72"/>
  <c r="N18" i="72"/>
  <c r="K18" i="72"/>
  <c r="I18" i="72"/>
  <c r="E18" i="72"/>
  <c r="D18" i="72"/>
  <c r="N17" i="72"/>
  <c r="K17" i="72"/>
  <c r="I17" i="72"/>
  <c r="E17" i="72"/>
  <c r="D17" i="72"/>
  <c r="N16" i="72"/>
  <c r="K16" i="72"/>
  <c r="I16" i="72"/>
  <c r="E16" i="72"/>
  <c r="D16" i="72"/>
  <c r="N15" i="72"/>
  <c r="K15" i="72"/>
  <c r="I15" i="72"/>
  <c r="E15" i="72"/>
  <c r="D15" i="72"/>
  <c r="N14" i="72"/>
  <c r="K14" i="72"/>
  <c r="I14" i="72"/>
  <c r="E14" i="72"/>
  <c r="D14" i="72"/>
  <c r="V13" i="72"/>
  <c r="N13" i="72"/>
  <c r="K13" i="72"/>
  <c r="I13" i="72"/>
  <c r="E13" i="72"/>
  <c r="D13" i="72"/>
  <c r="N12" i="72"/>
  <c r="K12" i="72"/>
  <c r="I12" i="72"/>
  <c r="E12" i="72"/>
  <c r="D12" i="72"/>
  <c r="N11" i="72"/>
  <c r="K11" i="72"/>
  <c r="I11" i="72"/>
  <c r="E11" i="72"/>
  <c r="D11" i="72"/>
  <c r="N10" i="72"/>
  <c r="K10" i="72"/>
  <c r="E20" i="19"/>
  <c r="I10" i="72"/>
  <c r="E10" i="72"/>
  <c r="D10" i="72"/>
  <c r="N9" i="72"/>
  <c r="K9" i="72"/>
  <c r="I9" i="72"/>
  <c r="E9" i="72"/>
  <c r="D9" i="72"/>
  <c r="N8" i="72"/>
  <c r="K8" i="72"/>
  <c r="I8" i="72"/>
  <c r="E8" i="72"/>
  <c r="D8" i="72"/>
  <c r="N7" i="72"/>
  <c r="K7" i="72"/>
  <c r="I7" i="72"/>
  <c r="E7" i="72"/>
  <c r="D7" i="72"/>
  <c r="N6" i="72"/>
  <c r="K6" i="72"/>
  <c r="I6" i="72"/>
  <c r="E6" i="72"/>
  <c r="D6" i="72"/>
  <c r="P56" i="71"/>
  <c r="O56" i="71"/>
  <c r="N56" i="71"/>
  <c r="M56" i="71"/>
  <c r="K56" i="71"/>
  <c r="I56" i="71"/>
  <c r="F56" i="71"/>
  <c r="E56" i="71"/>
  <c r="D56" i="71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P55" i="71"/>
  <c r="O55" i="71"/>
  <c r="N55" i="71"/>
  <c r="M55" i="71"/>
  <c r="K55" i="71"/>
  <c r="I55" i="71"/>
  <c r="F55" i="71"/>
  <c r="E55" i="71"/>
  <c r="D55" i="71"/>
  <c r="P54" i="71"/>
  <c r="O54" i="71"/>
  <c r="N54" i="71"/>
  <c r="M54" i="71"/>
  <c r="K54" i="71"/>
  <c r="I54" i="71"/>
  <c r="F54" i="71"/>
  <c r="E54" i="71"/>
  <c r="D54" i="71"/>
  <c r="P53" i="71"/>
  <c r="O53" i="71"/>
  <c r="N53" i="71"/>
  <c r="M53" i="71"/>
  <c r="K53" i="71"/>
  <c r="I53" i="71"/>
  <c r="F53" i="71"/>
  <c r="E53" i="71"/>
  <c r="D53" i="71"/>
  <c r="P52" i="71"/>
  <c r="O52" i="71"/>
  <c r="N52" i="71"/>
  <c r="M52" i="71"/>
  <c r="K52" i="71"/>
  <c r="I52" i="71"/>
  <c r="F52" i="71"/>
  <c r="E52" i="71"/>
  <c r="D52" i="71"/>
  <c r="P51" i="71"/>
  <c r="O51" i="71"/>
  <c r="N51" i="71"/>
  <c r="M51" i="71"/>
  <c r="K51" i="71"/>
  <c r="I51" i="71"/>
  <c r="F51" i="71"/>
  <c r="E51" i="71"/>
  <c r="D51" i="71"/>
  <c r="P50" i="71"/>
  <c r="O50" i="71"/>
  <c r="N50" i="71"/>
  <c r="M50" i="71"/>
  <c r="K50" i="71"/>
  <c r="I50" i="71"/>
  <c r="F50" i="71"/>
  <c r="E50" i="71"/>
  <c r="D50" i="71"/>
  <c r="P49" i="71"/>
  <c r="O49" i="71"/>
  <c r="N49" i="71"/>
  <c r="M49" i="71"/>
  <c r="K49" i="71"/>
  <c r="I49" i="71"/>
  <c r="F49" i="71"/>
  <c r="E49" i="71"/>
  <c r="D49" i="71"/>
  <c r="P48" i="71"/>
  <c r="O48" i="71"/>
  <c r="N48" i="71"/>
  <c r="M48" i="71"/>
  <c r="K48" i="71"/>
  <c r="I48" i="71"/>
  <c r="F48" i="71"/>
  <c r="E48" i="71"/>
  <c r="D48" i="71"/>
  <c r="P47" i="71"/>
  <c r="O47" i="71"/>
  <c r="N47" i="71"/>
  <c r="M47" i="71"/>
  <c r="K47" i="71"/>
  <c r="I47" i="71"/>
  <c r="F47" i="71"/>
  <c r="E47" i="71"/>
  <c r="D47" i="71"/>
  <c r="P46" i="71"/>
  <c r="O46" i="71"/>
  <c r="N46" i="71"/>
  <c r="M46" i="71"/>
  <c r="K46" i="71"/>
  <c r="I46" i="71"/>
  <c r="F46" i="71"/>
  <c r="E46" i="71"/>
  <c r="D46" i="71"/>
  <c r="P45" i="71"/>
  <c r="O45" i="71"/>
  <c r="N45" i="71"/>
  <c r="M45" i="71"/>
  <c r="K45" i="71"/>
  <c r="I45" i="71"/>
  <c r="F45" i="71"/>
  <c r="E45" i="71"/>
  <c r="D45" i="71"/>
  <c r="P44" i="71"/>
  <c r="O44" i="71"/>
  <c r="N44" i="71"/>
  <c r="M44" i="71"/>
  <c r="K44" i="71"/>
  <c r="I44" i="71"/>
  <c r="F44" i="71"/>
  <c r="E44" i="71"/>
  <c r="D44" i="71"/>
  <c r="P43" i="71"/>
  <c r="O43" i="71"/>
  <c r="N43" i="71"/>
  <c r="M43" i="71"/>
  <c r="K43" i="71"/>
  <c r="I43" i="71"/>
  <c r="F43" i="71"/>
  <c r="E43" i="71"/>
  <c r="D43" i="71"/>
  <c r="P42" i="71"/>
  <c r="O42" i="71"/>
  <c r="N42" i="71"/>
  <c r="M42" i="71"/>
  <c r="K42" i="71"/>
  <c r="I42" i="71"/>
  <c r="F42" i="71"/>
  <c r="E42" i="71"/>
  <c r="D42" i="71"/>
  <c r="P41" i="71"/>
  <c r="O41" i="71"/>
  <c r="N41" i="71"/>
  <c r="M41" i="71"/>
  <c r="K41" i="71"/>
  <c r="I41" i="71"/>
  <c r="F41" i="71"/>
  <c r="E41" i="71"/>
  <c r="D41" i="71"/>
  <c r="P40" i="71"/>
  <c r="O40" i="71"/>
  <c r="N40" i="71"/>
  <c r="M40" i="71"/>
  <c r="K40" i="71"/>
  <c r="I40" i="71"/>
  <c r="F40" i="71"/>
  <c r="E40" i="71"/>
  <c r="D40" i="71"/>
  <c r="P39" i="71"/>
  <c r="O39" i="71"/>
  <c r="N39" i="71"/>
  <c r="M39" i="71"/>
  <c r="K39" i="71"/>
  <c r="I39" i="71"/>
  <c r="F39" i="71"/>
  <c r="E39" i="71"/>
  <c r="D39" i="71"/>
  <c r="P38" i="71"/>
  <c r="O38" i="71"/>
  <c r="N38" i="71"/>
  <c r="M38" i="71"/>
  <c r="K38" i="71"/>
  <c r="I38" i="71"/>
  <c r="F38" i="71"/>
  <c r="E38" i="71"/>
  <c r="D38" i="71"/>
  <c r="P37" i="71"/>
  <c r="O37" i="71"/>
  <c r="N37" i="71"/>
  <c r="M37" i="71"/>
  <c r="K37" i="71"/>
  <c r="I37" i="71"/>
  <c r="F37" i="71"/>
  <c r="E37" i="71"/>
  <c r="D37" i="71"/>
  <c r="P36" i="71"/>
  <c r="O36" i="71"/>
  <c r="N36" i="71"/>
  <c r="M36" i="71"/>
  <c r="K36" i="71"/>
  <c r="I36" i="71"/>
  <c r="F36" i="71"/>
  <c r="E36" i="71"/>
  <c r="D36" i="71"/>
  <c r="N35" i="71"/>
  <c r="M35" i="71"/>
  <c r="K35" i="71"/>
  <c r="I35" i="71"/>
  <c r="F35" i="71"/>
  <c r="E35" i="71"/>
  <c r="D35" i="71"/>
  <c r="N34" i="71"/>
  <c r="M34" i="71"/>
  <c r="K34" i="71"/>
  <c r="I34" i="71"/>
  <c r="F34" i="71"/>
  <c r="E34" i="71"/>
  <c r="D34" i="71"/>
  <c r="N33" i="71"/>
  <c r="M33" i="71"/>
  <c r="K33" i="71"/>
  <c r="I33" i="71"/>
  <c r="F33" i="71"/>
  <c r="E33" i="71"/>
  <c r="D33" i="71"/>
  <c r="N32" i="71"/>
  <c r="M32" i="71"/>
  <c r="K32" i="71"/>
  <c r="I32" i="71"/>
  <c r="F32" i="71"/>
  <c r="E32" i="71"/>
  <c r="D32" i="71"/>
  <c r="N31" i="71"/>
  <c r="M31" i="71"/>
  <c r="K31" i="71"/>
  <c r="I31" i="71"/>
  <c r="F31" i="71"/>
  <c r="E31" i="71"/>
  <c r="D31" i="71"/>
  <c r="N30" i="71"/>
  <c r="M30" i="71"/>
  <c r="K30" i="71"/>
  <c r="I30" i="71"/>
  <c r="F30" i="71"/>
  <c r="E30" i="71"/>
  <c r="D30" i="71"/>
  <c r="N29" i="71"/>
  <c r="M29" i="71"/>
  <c r="K29" i="71"/>
  <c r="I29" i="71"/>
  <c r="F29" i="71"/>
  <c r="E29" i="71"/>
  <c r="D29" i="71"/>
  <c r="N28" i="71"/>
  <c r="M28" i="71"/>
  <c r="K28" i="71"/>
  <c r="I28" i="71"/>
  <c r="F28" i="71"/>
  <c r="E28" i="71"/>
  <c r="D28" i="71"/>
  <c r="N27" i="71"/>
  <c r="M27" i="71"/>
  <c r="K27" i="71"/>
  <c r="I27" i="71"/>
  <c r="F27" i="71"/>
  <c r="E27" i="71"/>
  <c r="D27" i="71"/>
  <c r="N26" i="71"/>
  <c r="G12" i="71"/>
  <c r="K26" i="71"/>
  <c r="I26" i="71"/>
  <c r="E26" i="71"/>
  <c r="D26" i="71"/>
  <c r="N25" i="71"/>
  <c r="K25" i="71"/>
  <c r="I25" i="71"/>
  <c r="E25" i="71"/>
  <c r="D25" i="71"/>
  <c r="N24" i="71"/>
  <c r="K24" i="71"/>
  <c r="I24" i="71"/>
  <c r="E24" i="71"/>
  <c r="D24" i="71"/>
  <c r="N23" i="71"/>
  <c r="K23" i="71"/>
  <c r="I23" i="71"/>
  <c r="E23" i="71"/>
  <c r="D23" i="71"/>
  <c r="N22" i="71"/>
  <c r="K22" i="71"/>
  <c r="I22" i="71"/>
  <c r="E22" i="71"/>
  <c r="D22" i="71"/>
  <c r="N21" i="71"/>
  <c r="K21" i="71"/>
  <c r="I21" i="71"/>
  <c r="E21" i="71"/>
  <c r="D21" i="71"/>
  <c r="N20" i="71"/>
  <c r="K20" i="71"/>
  <c r="I20" i="71"/>
  <c r="E20" i="71"/>
  <c r="D20" i="71"/>
  <c r="N19" i="71"/>
  <c r="K19" i="71"/>
  <c r="I19" i="71"/>
  <c r="E19" i="71"/>
  <c r="D19" i="71"/>
  <c r="N18" i="71"/>
  <c r="K18" i="71"/>
  <c r="I18" i="71"/>
  <c r="E18" i="71"/>
  <c r="D18" i="71"/>
  <c r="N17" i="71"/>
  <c r="K17" i="71"/>
  <c r="I17" i="71"/>
  <c r="E17" i="71"/>
  <c r="D17" i="71"/>
  <c r="N16" i="71"/>
  <c r="K16" i="71"/>
  <c r="I16" i="71"/>
  <c r="E16" i="71"/>
  <c r="D16" i="71"/>
  <c r="N15" i="71"/>
  <c r="K15" i="71"/>
  <c r="I15" i="71"/>
  <c r="E15" i="71"/>
  <c r="D15" i="71"/>
  <c r="N14" i="71"/>
  <c r="K14" i="71"/>
  <c r="I14" i="71"/>
  <c r="E14" i="71"/>
  <c r="D14" i="71"/>
  <c r="V13" i="71"/>
  <c r="N13" i="71"/>
  <c r="K13" i="71"/>
  <c r="I13" i="71"/>
  <c r="E13" i="71"/>
  <c r="D13" i="71"/>
  <c r="N12" i="71"/>
  <c r="K12" i="71"/>
  <c r="I12" i="71"/>
  <c r="F12" i="71"/>
  <c r="E12" i="71"/>
  <c r="D12" i="71"/>
  <c r="N11" i="71"/>
  <c r="K11" i="71"/>
  <c r="I11" i="71"/>
  <c r="E11" i="71"/>
  <c r="D11" i="71"/>
  <c r="N10" i="71"/>
  <c r="K10" i="71"/>
  <c r="I10" i="71"/>
  <c r="E10" i="71"/>
  <c r="D10" i="71"/>
  <c r="N9" i="71"/>
  <c r="K9" i="71"/>
  <c r="I9" i="71"/>
  <c r="E9" i="71"/>
  <c r="D9" i="71"/>
  <c r="N8" i="71"/>
  <c r="K8" i="71"/>
  <c r="I8" i="71"/>
  <c r="E8" i="71"/>
  <c r="D8" i="71"/>
  <c r="N7" i="71"/>
  <c r="K7" i="71"/>
  <c r="I7" i="71"/>
  <c r="E7" i="71"/>
  <c r="D7" i="71"/>
  <c r="N6" i="71"/>
  <c r="K6" i="71"/>
  <c r="I6" i="71"/>
  <c r="E6" i="71"/>
  <c r="D6" i="71"/>
  <c r="P56" i="70"/>
  <c r="O56" i="70"/>
  <c r="N56" i="70"/>
  <c r="M56" i="70"/>
  <c r="K56" i="70"/>
  <c r="I56" i="70"/>
  <c r="F56" i="70"/>
  <c r="E56" i="70"/>
  <c r="D56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P55" i="70"/>
  <c r="O55" i="70"/>
  <c r="N55" i="70"/>
  <c r="M55" i="70"/>
  <c r="K55" i="70"/>
  <c r="I55" i="70"/>
  <c r="F55" i="70"/>
  <c r="E55" i="70"/>
  <c r="D55" i="70"/>
  <c r="P54" i="70"/>
  <c r="O54" i="70"/>
  <c r="N54" i="70"/>
  <c r="M54" i="70"/>
  <c r="K54" i="70"/>
  <c r="I54" i="70"/>
  <c r="F54" i="70"/>
  <c r="E54" i="70"/>
  <c r="D54" i="70"/>
  <c r="P53" i="70"/>
  <c r="O53" i="70"/>
  <c r="N53" i="70"/>
  <c r="M53" i="70"/>
  <c r="K53" i="70"/>
  <c r="I53" i="70"/>
  <c r="F53" i="70"/>
  <c r="E53" i="70"/>
  <c r="D53" i="70"/>
  <c r="P52" i="70"/>
  <c r="O52" i="70"/>
  <c r="N52" i="70"/>
  <c r="M52" i="70"/>
  <c r="K52" i="70"/>
  <c r="I52" i="70"/>
  <c r="F52" i="70"/>
  <c r="E52" i="70"/>
  <c r="D52" i="70"/>
  <c r="P51" i="70"/>
  <c r="O51" i="70"/>
  <c r="N51" i="70"/>
  <c r="M51" i="70"/>
  <c r="K51" i="70"/>
  <c r="I51" i="70"/>
  <c r="F51" i="70"/>
  <c r="E51" i="70"/>
  <c r="D51" i="70"/>
  <c r="P50" i="70"/>
  <c r="O50" i="70"/>
  <c r="N50" i="70"/>
  <c r="M50" i="70"/>
  <c r="K50" i="70"/>
  <c r="I50" i="70"/>
  <c r="F50" i="70"/>
  <c r="E50" i="70"/>
  <c r="D50" i="70"/>
  <c r="P49" i="70"/>
  <c r="O49" i="70"/>
  <c r="N49" i="70"/>
  <c r="M49" i="70"/>
  <c r="K49" i="70"/>
  <c r="I49" i="70"/>
  <c r="F49" i="70"/>
  <c r="E49" i="70"/>
  <c r="D49" i="70"/>
  <c r="P48" i="70"/>
  <c r="O48" i="70"/>
  <c r="N48" i="70"/>
  <c r="M48" i="70"/>
  <c r="K48" i="70"/>
  <c r="I48" i="70"/>
  <c r="F48" i="70"/>
  <c r="E48" i="70"/>
  <c r="D48" i="70"/>
  <c r="P47" i="70"/>
  <c r="O47" i="70"/>
  <c r="N47" i="70"/>
  <c r="M47" i="70"/>
  <c r="K47" i="70"/>
  <c r="I47" i="70"/>
  <c r="F47" i="70"/>
  <c r="E47" i="70"/>
  <c r="D47" i="70"/>
  <c r="P46" i="70"/>
  <c r="O46" i="70"/>
  <c r="N46" i="70"/>
  <c r="M46" i="70"/>
  <c r="K46" i="70"/>
  <c r="I46" i="70"/>
  <c r="F46" i="70"/>
  <c r="E46" i="70"/>
  <c r="D46" i="70"/>
  <c r="P45" i="70"/>
  <c r="O45" i="70"/>
  <c r="N45" i="70"/>
  <c r="M45" i="70"/>
  <c r="K45" i="70"/>
  <c r="I45" i="70"/>
  <c r="F45" i="70"/>
  <c r="E45" i="70"/>
  <c r="D45" i="70"/>
  <c r="P44" i="70"/>
  <c r="O44" i="70"/>
  <c r="N44" i="70"/>
  <c r="M44" i="70"/>
  <c r="K44" i="70"/>
  <c r="I44" i="70"/>
  <c r="F44" i="70"/>
  <c r="E44" i="70"/>
  <c r="D44" i="70"/>
  <c r="P43" i="70"/>
  <c r="O43" i="70"/>
  <c r="N43" i="70"/>
  <c r="M43" i="70"/>
  <c r="K43" i="70"/>
  <c r="I43" i="70"/>
  <c r="F43" i="70"/>
  <c r="E43" i="70"/>
  <c r="D43" i="70"/>
  <c r="P42" i="70"/>
  <c r="O42" i="70"/>
  <c r="N42" i="70"/>
  <c r="M42" i="70"/>
  <c r="K42" i="70"/>
  <c r="I42" i="70"/>
  <c r="F42" i="70"/>
  <c r="E42" i="70"/>
  <c r="D42" i="70"/>
  <c r="P41" i="70"/>
  <c r="O41" i="70"/>
  <c r="N41" i="70"/>
  <c r="M41" i="70"/>
  <c r="K41" i="70"/>
  <c r="I41" i="70"/>
  <c r="F41" i="70"/>
  <c r="E41" i="70"/>
  <c r="D41" i="70"/>
  <c r="P40" i="70"/>
  <c r="O40" i="70"/>
  <c r="N40" i="70"/>
  <c r="M40" i="70"/>
  <c r="K40" i="70"/>
  <c r="I40" i="70"/>
  <c r="F40" i="70"/>
  <c r="E40" i="70"/>
  <c r="D40" i="70"/>
  <c r="P39" i="70"/>
  <c r="O39" i="70"/>
  <c r="N39" i="70"/>
  <c r="M39" i="70"/>
  <c r="K39" i="70"/>
  <c r="I39" i="70"/>
  <c r="F39" i="70"/>
  <c r="E39" i="70"/>
  <c r="D39" i="70"/>
  <c r="P38" i="70"/>
  <c r="O38" i="70"/>
  <c r="N38" i="70"/>
  <c r="M38" i="70"/>
  <c r="K38" i="70"/>
  <c r="I38" i="70"/>
  <c r="F38" i="70"/>
  <c r="E38" i="70"/>
  <c r="D38" i="70"/>
  <c r="P37" i="70"/>
  <c r="O37" i="70"/>
  <c r="N37" i="70"/>
  <c r="M37" i="70"/>
  <c r="K37" i="70"/>
  <c r="I37" i="70"/>
  <c r="F37" i="70"/>
  <c r="E37" i="70"/>
  <c r="D37" i="70"/>
  <c r="P36" i="70"/>
  <c r="O36" i="70"/>
  <c r="N36" i="70"/>
  <c r="M36" i="70"/>
  <c r="K36" i="70"/>
  <c r="I36" i="70"/>
  <c r="F36" i="70"/>
  <c r="E36" i="70"/>
  <c r="D36" i="70"/>
  <c r="N35" i="70"/>
  <c r="M35" i="70"/>
  <c r="K35" i="70"/>
  <c r="I35" i="70"/>
  <c r="F35" i="70"/>
  <c r="E35" i="70"/>
  <c r="D35" i="70"/>
  <c r="N34" i="70"/>
  <c r="M34" i="70"/>
  <c r="K34" i="70"/>
  <c r="I34" i="70"/>
  <c r="F34" i="70"/>
  <c r="E34" i="70"/>
  <c r="D34" i="70"/>
  <c r="N33" i="70"/>
  <c r="M33" i="70"/>
  <c r="K33" i="70"/>
  <c r="I33" i="70"/>
  <c r="F33" i="70"/>
  <c r="E33" i="70"/>
  <c r="D33" i="70"/>
  <c r="N32" i="70"/>
  <c r="M32" i="70"/>
  <c r="K32" i="70"/>
  <c r="I32" i="70"/>
  <c r="F32" i="70"/>
  <c r="E32" i="70"/>
  <c r="D32" i="70"/>
  <c r="N31" i="70"/>
  <c r="M31" i="70"/>
  <c r="K31" i="70"/>
  <c r="I31" i="70"/>
  <c r="F31" i="70"/>
  <c r="E31" i="70"/>
  <c r="D31" i="70"/>
  <c r="N30" i="70"/>
  <c r="M30" i="70"/>
  <c r="K30" i="70"/>
  <c r="I30" i="70"/>
  <c r="F30" i="70"/>
  <c r="E30" i="70"/>
  <c r="D30" i="70"/>
  <c r="N29" i="70"/>
  <c r="M29" i="70"/>
  <c r="K29" i="70"/>
  <c r="I29" i="70"/>
  <c r="F29" i="70"/>
  <c r="E29" i="70"/>
  <c r="D29" i="70"/>
  <c r="N28" i="70"/>
  <c r="M28" i="70"/>
  <c r="K28" i="70"/>
  <c r="I28" i="70"/>
  <c r="F28" i="70"/>
  <c r="E28" i="70"/>
  <c r="D28" i="70"/>
  <c r="N27" i="70"/>
  <c r="M27" i="70"/>
  <c r="K27" i="70"/>
  <c r="I27" i="70"/>
  <c r="F27" i="70"/>
  <c r="E27" i="70"/>
  <c r="D27" i="70"/>
  <c r="N26" i="70"/>
  <c r="K26" i="70"/>
  <c r="I26" i="70"/>
  <c r="E26" i="70"/>
  <c r="D26" i="70"/>
  <c r="N25" i="70"/>
  <c r="K25" i="70"/>
  <c r="I25" i="70"/>
  <c r="E25" i="70"/>
  <c r="D25" i="70"/>
  <c r="N24" i="70"/>
  <c r="K24" i="70"/>
  <c r="I24" i="70"/>
  <c r="E24" i="70"/>
  <c r="D24" i="70"/>
  <c r="N23" i="70"/>
  <c r="K23" i="70"/>
  <c r="I23" i="70"/>
  <c r="E23" i="70"/>
  <c r="D23" i="70"/>
  <c r="N22" i="70"/>
  <c r="K22" i="70"/>
  <c r="I22" i="70"/>
  <c r="E22" i="70"/>
  <c r="D22" i="70"/>
  <c r="N21" i="70"/>
  <c r="K21" i="70"/>
  <c r="I21" i="70"/>
  <c r="E21" i="70"/>
  <c r="D21" i="70"/>
  <c r="N20" i="70"/>
  <c r="K20" i="70"/>
  <c r="I20" i="70"/>
  <c r="E20" i="70"/>
  <c r="D20" i="70"/>
  <c r="N19" i="70"/>
  <c r="K19" i="70"/>
  <c r="I19" i="70"/>
  <c r="E19" i="70"/>
  <c r="D19" i="70"/>
  <c r="N18" i="70"/>
  <c r="K18" i="70"/>
  <c r="I18" i="70"/>
  <c r="E18" i="70"/>
  <c r="D18" i="70"/>
  <c r="N17" i="70"/>
  <c r="K17" i="70"/>
  <c r="I17" i="70"/>
  <c r="E17" i="70"/>
  <c r="D17" i="70"/>
  <c r="N16" i="70"/>
  <c r="K16" i="70"/>
  <c r="I16" i="70"/>
  <c r="E16" i="70"/>
  <c r="D16" i="70"/>
  <c r="N15" i="70"/>
  <c r="K15" i="70"/>
  <c r="I15" i="70"/>
  <c r="E15" i="70"/>
  <c r="D15" i="70"/>
  <c r="N14" i="70"/>
  <c r="K14" i="70"/>
  <c r="I14" i="70"/>
  <c r="E14" i="70"/>
  <c r="D14" i="70"/>
  <c r="V13" i="70"/>
  <c r="N13" i="70"/>
  <c r="K13" i="70"/>
  <c r="I13" i="70"/>
  <c r="E13" i="70"/>
  <c r="D13" i="70"/>
  <c r="N12" i="70"/>
  <c r="K12" i="70"/>
  <c r="I12" i="70"/>
  <c r="E12" i="70"/>
  <c r="D12" i="70"/>
  <c r="N11" i="70"/>
  <c r="K11" i="70"/>
  <c r="I11" i="70"/>
  <c r="E11" i="70"/>
  <c r="D11" i="70"/>
  <c r="N10" i="70"/>
  <c r="K10" i="70"/>
  <c r="I10" i="70"/>
  <c r="E10" i="70"/>
  <c r="D10" i="70"/>
  <c r="N9" i="70"/>
  <c r="K9" i="70"/>
  <c r="I9" i="70"/>
  <c r="E9" i="70"/>
  <c r="D9" i="70"/>
  <c r="N8" i="70"/>
  <c r="K8" i="70"/>
  <c r="I8" i="70"/>
  <c r="E8" i="70"/>
  <c r="D8" i="70"/>
  <c r="N7" i="70"/>
  <c r="K7" i="70"/>
  <c r="I7" i="70"/>
  <c r="E7" i="70"/>
  <c r="D7" i="70"/>
  <c r="N6" i="70"/>
  <c r="K6" i="70"/>
  <c r="I6" i="70"/>
  <c r="E6" i="70"/>
  <c r="D6" i="70"/>
  <c r="P55" i="69"/>
  <c r="O55" i="69"/>
  <c r="N55" i="69"/>
  <c r="M55" i="69"/>
  <c r="K55" i="69"/>
  <c r="I55" i="69"/>
  <c r="F55" i="69"/>
  <c r="E55" i="69"/>
  <c r="D55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P54" i="69"/>
  <c r="O54" i="69"/>
  <c r="N54" i="69"/>
  <c r="M54" i="69"/>
  <c r="K54" i="69"/>
  <c r="I54" i="69"/>
  <c r="F54" i="69"/>
  <c r="E54" i="69"/>
  <c r="D54" i="69"/>
  <c r="P53" i="69"/>
  <c r="O53" i="69"/>
  <c r="N53" i="69"/>
  <c r="M53" i="69"/>
  <c r="K53" i="69"/>
  <c r="I53" i="69"/>
  <c r="F53" i="69"/>
  <c r="E53" i="69"/>
  <c r="D53" i="69"/>
  <c r="P52" i="69"/>
  <c r="O52" i="69"/>
  <c r="N52" i="69"/>
  <c r="M52" i="69"/>
  <c r="K52" i="69"/>
  <c r="I52" i="69"/>
  <c r="F52" i="69"/>
  <c r="E52" i="69"/>
  <c r="D52" i="69"/>
  <c r="P51" i="69"/>
  <c r="O51" i="69"/>
  <c r="N51" i="69"/>
  <c r="M51" i="69"/>
  <c r="K51" i="69"/>
  <c r="I51" i="69"/>
  <c r="F51" i="69"/>
  <c r="E51" i="69"/>
  <c r="D51" i="69"/>
  <c r="P50" i="69"/>
  <c r="O50" i="69"/>
  <c r="N50" i="69"/>
  <c r="M50" i="69"/>
  <c r="K50" i="69"/>
  <c r="I50" i="69"/>
  <c r="F50" i="69"/>
  <c r="E50" i="69"/>
  <c r="D50" i="69"/>
  <c r="P49" i="69"/>
  <c r="O49" i="69"/>
  <c r="N49" i="69"/>
  <c r="M49" i="69"/>
  <c r="K49" i="69"/>
  <c r="I49" i="69"/>
  <c r="F49" i="69"/>
  <c r="E49" i="69"/>
  <c r="D49" i="69"/>
  <c r="P48" i="69"/>
  <c r="O48" i="69"/>
  <c r="N48" i="69"/>
  <c r="M48" i="69"/>
  <c r="K48" i="69"/>
  <c r="I48" i="69"/>
  <c r="F48" i="69"/>
  <c r="E48" i="69"/>
  <c r="D48" i="69"/>
  <c r="P47" i="69"/>
  <c r="O47" i="69"/>
  <c r="N47" i="69"/>
  <c r="M47" i="69"/>
  <c r="K47" i="69"/>
  <c r="I47" i="69"/>
  <c r="F47" i="69"/>
  <c r="E47" i="69"/>
  <c r="D47" i="69"/>
  <c r="P46" i="69"/>
  <c r="O46" i="69"/>
  <c r="N46" i="69"/>
  <c r="M46" i="69"/>
  <c r="K46" i="69"/>
  <c r="I46" i="69"/>
  <c r="F46" i="69"/>
  <c r="E46" i="69"/>
  <c r="D46" i="69"/>
  <c r="P45" i="69"/>
  <c r="O45" i="69"/>
  <c r="N45" i="69"/>
  <c r="M45" i="69"/>
  <c r="K45" i="69"/>
  <c r="I45" i="69"/>
  <c r="F45" i="69"/>
  <c r="E45" i="69"/>
  <c r="D45" i="69"/>
  <c r="P44" i="69"/>
  <c r="O44" i="69"/>
  <c r="N44" i="69"/>
  <c r="M44" i="69"/>
  <c r="K44" i="69"/>
  <c r="I44" i="69"/>
  <c r="F44" i="69"/>
  <c r="E44" i="69"/>
  <c r="D44" i="69"/>
  <c r="P43" i="69"/>
  <c r="O43" i="69"/>
  <c r="N43" i="69"/>
  <c r="M43" i="69"/>
  <c r="K43" i="69"/>
  <c r="I43" i="69"/>
  <c r="F43" i="69"/>
  <c r="E43" i="69"/>
  <c r="D43" i="69"/>
  <c r="P42" i="69"/>
  <c r="O42" i="69"/>
  <c r="N42" i="69"/>
  <c r="M42" i="69"/>
  <c r="K42" i="69"/>
  <c r="I42" i="69"/>
  <c r="F42" i="69"/>
  <c r="E42" i="69"/>
  <c r="D42" i="69"/>
  <c r="P41" i="69"/>
  <c r="O41" i="69"/>
  <c r="N41" i="69"/>
  <c r="M41" i="69"/>
  <c r="K41" i="69"/>
  <c r="I41" i="69"/>
  <c r="F41" i="69"/>
  <c r="E41" i="69"/>
  <c r="D41" i="69"/>
  <c r="P40" i="69"/>
  <c r="O40" i="69"/>
  <c r="N40" i="69"/>
  <c r="M40" i="69"/>
  <c r="K40" i="69"/>
  <c r="I40" i="69"/>
  <c r="F40" i="69"/>
  <c r="E40" i="69"/>
  <c r="D40" i="69"/>
  <c r="P39" i="69"/>
  <c r="O39" i="69"/>
  <c r="N39" i="69"/>
  <c r="M39" i="69"/>
  <c r="K39" i="69"/>
  <c r="I39" i="69"/>
  <c r="F39" i="69"/>
  <c r="E39" i="69"/>
  <c r="D39" i="69"/>
  <c r="P38" i="69"/>
  <c r="O38" i="69"/>
  <c r="N38" i="69"/>
  <c r="M38" i="69"/>
  <c r="K38" i="69"/>
  <c r="I38" i="69"/>
  <c r="F38" i="69"/>
  <c r="E38" i="69"/>
  <c r="D38" i="69"/>
  <c r="P37" i="69"/>
  <c r="O37" i="69"/>
  <c r="N37" i="69"/>
  <c r="M37" i="69"/>
  <c r="K37" i="69"/>
  <c r="I37" i="69"/>
  <c r="F37" i="69"/>
  <c r="E37" i="69"/>
  <c r="D37" i="69"/>
  <c r="P36" i="69"/>
  <c r="O36" i="69"/>
  <c r="N36" i="69"/>
  <c r="M36" i="69"/>
  <c r="K36" i="69"/>
  <c r="I36" i="69"/>
  <c r="F36" i="69"/>
  <c r="E36" i="69"/>
  <c r="D36" i="69"/>
  <c r="P35" i="69"/>
  <c r="O35" i="69"/>
  <c r="N35" i="69"/>
  <c r="M35" i="69"/>
  <c r="K35" i="69"/>
  <c r="I35" i="69"/>
  <c r="F35" i="69"/>
  <c r="E35" i="69"/>
  <c r="D35" i="69"/>
  <c r="N34" i="69"/>
  <c r="M34" i="69"/>
  <c r="K34" i="69"/>
  <c r="I34" i="69"/>
  <c r="F34" i="69"/>
  <c r="E34" i="69"/>
  <c r="D34" i="69"/>
  <c r="N33" i="69"/>
  <c r="M33" i="69"/>
  <c r="K33" i="69"/>
  <c r="I33" i="69"/>
  <c r="F33" i="69"/>
  <c r="E33" i="69"/>
  <c r="D33" i="69"/>
  <c r="N32" i="69"/>
  <c r="M32" i="69"/>
  <c r="K32" i="69"/>
  <c r="I32" i="69"/>
  <c r="F32" i="69"/>
  <c r="E32" i="69"/>
  <c r="D32" i="69"/>
  <c r="N31" i="69"/>
  <c r="M31" i="69"/>
  <c r="K31" i="69"/>
  <c r="I31" i="69"/>
  <c r="F31" i="69"/>
  <c r="E31" i="69"/>
  <c r="D31" i="69"/>
  <c r="N30" i="69"/>
  <c r="M30" i="69"/>
  <c r="K30" i="69"/>
  <c r="I30" i="69"/>
  <c r="F30" i="69"/>
  <c r="E30" i="69"/>
  <c r="D30" i="69"/>
  <c r="N29" i="69"/>
  <c r="M29" i="69"/>
  <c r="K29" i="69"/>
  <c r="I29" i="69"/>
  <c r="F29" i="69"/>
  <c r="E29" i="69"/>
  <c r="D29" i="69"/>
  <c r="N28" i="69"/>
  <c r="G28" i="69"/>
  <c r="K28" i="69"/>
  <c r="I28" i="69"/>
  <c r="F28" i="69"/>
  <c r="E28" i="69"/>
  <c r="D28" i="69"/>
  <c r="N27" i="69"/>
  <c r="G27" i="69"/>
  <c r="K27" i="69"/>
  <c r="I27" i="69"/>
  <c r="F27" i="69"/>
  <c r="E27" i="69"/>
  <c r="D27" i="69"/>
  <c r="N26" i="69"/>
  <c r="G26" i="69"/>
  <c r="K26" i="69"/>
  <c r="I26" i="69"/>
  <c r="F26" i="69"/>
  <c r="E26" i="69"/>
  <c r="D26" i="69"/>
  <c r="N25" i="69"/>
  <c r="K25" i="69"/>
  <c r="I25" i="69"/>
  <c r="E25" i="69"/>
  <c r="D25" i="69"/>
  <c r="N24" i="69"/>
  <c r="K24" i="69"/>
  <c r="I24" i="69"/>
  <c r="E24" i="69"/>
  <c r="D24" i="69"/>
  <c r="N23" i="69"/>
  <c r="K23" i="69"/>
  <c r="I23" i="69"/>
  <c r="E23" i="69"/>
  <c r="D23" i="69"/>
  <c r="N22" i="69"/>
  <c r="K22" i="69"/>
  <c r="I22" i="69"/>
  <c r="E22" i="69"/>
  <c r="D22" i="69"/>
  <c r="N21" i="69"/>
  <c r="K21" i="69"/>
  <c r="I21" i="69"/>
  <c r="E21" i="69"/>
  <c r="D21" i="69"/>
  <c r="N20" i="69"/>
  <c r="K20" i="69"/>
  <c r="E23" i="19"/>
  <c r="I20" i="69"/>
  <c r="E20" i="69"/>
  <c r="D20" i="69"/>
  <c r="N19" i="69"/>
  <c r="K19" i="69"/>
  <c r="I19" i="69"/>
  <c r="E19" i="69"/>
  <c r="D19" i="69"/>
  <c r="N18" i="69"/>
  <c r="K18" i="69"/>
  <c r="I18" i="69"/>
  <c r="E18" i="69"/>
  <c r="D18" i="69"/>
  <c r="N17" i="69"/>
  <c r="K17" i="69"/>
  <c r="I17" i="69"/>
  <c r="E17" i="69"/>
  <c r="D17" i="69"/>
  <c r="N16" i="69"/>
  <c r="K16" i="69"/>
  <c r="I16" i="69"/>
  <c r="E16" i="69"/>
  <c r="D16" i="69"/>
  <c r="N15" i="69"/>
  <c r="K15" i="69"/>
  <c r="I15" i="69"/>
  <c r="E15" i="69"/>
  <c r="D15" i="69"/>
  <c r="N14" i="69"/>
  <c r="K14" i="69"/>
  <c r="I14" i="69"/>
  <c r="E14" i="69"/>
  <c r="D14" i="69"/>
  <c r="V13" i="69"/>
  <c r="N13" i="69"/>
  <c r="K13" i="69"/>
  <c r="I13" i="69"/>
  <c r="E13" i="69"/>
  <c r="D13" i="69"/>
  <c r="N12" i="69"/>
  <c r="K12" i="69"/>
  <c r="I12" i="69"/>
  <c r="E12" i="69"/>
  <c r="D12" i="69"/>
  <c r="N11" i="69"/>
  <c r="K11" i="69"/>
  <c r="I11" i="69"/>
  <c r="E11" i="69"/>
  <c r="D11" i="69"/>
  <c r="N10" i="69"/>
  <c r="K10" i="69"/>
  <c r="I10" i="69"/>
  <c r="E10" i="69"/>
  <c r="D10" i="69"/>
  <c r="N9" i="69"/>
  <c r="K9" i="69"/>
  <c r="I9" i="69"/>
  <c r="E9" i="69"/>
  <c r="D9" i="69"/>
  <c r="N8" i="69"/>
  <c r="K8" i="69"/>
  <c r="I8" i="69"/>
  <c r="E8" i="69"/>
  <c r="D8" i="69"/>
  <c r="N7" i="69"/>
  <c r="K7" i="69"/>
  <c r="I7" i="69"/>
  <c r="E7" i="69"/>
  <c r="D7" i="69"/>
  <c r="N6" i="69"/>
  <c r="K6" i="69"/>
  <c r="I6" i="69"/>
  <c r="E6" i="69"/>
  <c r="D6" i="69"/>
  <c r="P56" i="68"/>
  <c r="O56" i="68"/>
  <c r="N56" i="68"/>
  <c r="M56" i="68"/>
  <c r="K56" i="68"/>
  <c r="I56" i="68"/>
  <c r="F56" i="68"/>
  <c r="E56" i="68"/>
  <c r="D56" i="68"/>
  <c r="A8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P55" i="68"/>
  <c r="O55" i="68"/>
  <c r="N55" i="68"/>
  <c r="M55" i="68"/>
  <c r="K55" i="68"/>
  <c r="I55" i="68"/>
  <c r="F55" i="68"/>
  <c r="E55" i="68"/>
  <c r="D55" i="68"/>
  <c r="P54" i="68"/>
  <c r="O54" i="68"/>
  <c r="N54" i="68"/>
  <c r="M54" i="68"/>
  <c r="K54" i="68"/>
  <c r="I54" i="68"/>
  <c r="F54" i="68"/>
  <c r="E54" i="68"/>
  <c r="D54" i="68"/>
  <c r="P53" i="68"/>
  <c r="O53" i="68"/>
  <c r="N53" i="68"/>
  <c r="M53" i="68"/>
  <c r="K53" i="68"/>
  <c r="I53" i="68"/>
  <c r="F53" i="68"/>
  <c r="E53" i="68"/>
  <c r="D53" i="68"/>
  <c r="P52" i="68"/>
  <c r="O52" i="68"/>
  <c r="N52" i="68"/>
  <c r="M52" i="68"/>
  <c r="K52" i="68"/>
  <c r="I52" i="68"/>
  <c r="F52" i="68"/>
  <c r="E52" i="68"/>
  <c r="D52" i="68"/>
  <c r="P51" i="68"/>
  <c r="O51" i="68"/>
  <c r="N51" i="68"/>
  <c r="M51" i="68"/>
  <c r="K51" i="68"/>
  <c r="I51" i="68"/>
  <c r="F51" i="68"/>
  <c r="E51" i="68"/>
  <c r="D51" i="68"/>
  <c r="P50" i="68"/>
  <c r="O50" i="68"/>
  <c r="N50" i="68"/>
  <c r="M50" i="68"/>
  <c r="K50" i="68"/>
  <c r="I50" i="68"/>
  <c r="F50" i="68"/>
  <c r="E50" i="68"/>
  <c r="D50" i="68"/>
  <c r="P49" i="68"/>
  <c r="O49" i="68"/>
  <c r="N49" i="68"/>
  <c r="M49" i="68"/>
  <c r="K49" i="68"/>
  <c r="I49" i="68"/>
  <c r="F49" i="68"/>
  <c r="E49" i="68"/>
  <c r="D49" i="68"/>
  <c r="P48" i="68"/>
  <c r="O48" i="68"/>
  <c r="N48" i="68"/>
  <c r="M48" i="68"/>
  <c r="K48" i="68"/>
  <c r="I48" i="68"/>
  <c r="F48" i="68"/>
  <c r="E48" i="68"/>
  <c r="D48" i="68"/>
  <c r="P47" i="68"/>
  <c r="O47" i="68"/>
  <c r="N47" i="68"/>
  <c r="M47" i="68"/>
  <c r="K47" i="68"/>
  <c r="I47" i="68"/>
  <c r="F47" i="68"/>
  <c r="E47" i="68"/>
  <c r="D47" i="68"/>
  <c r="P46" i="68"/>
  <c r="O46" i="68"/>
  <c r="N46" i="68"/>
  <c r="M46" i="68"/>
  <c r="K46" i="68"/>
  <c r="I46" i="68"/>
  <c r="F46" i="68"/>
  <c r="E46" i="68"/>
  <c r="D46" i="68"/>
  <c r="P45" i="68"/>
  <c r="O45" i="68"/>
  <c r="N45" i="68"/>
  <c r="M45" i="68"/>
  <c r="K45" i="68"/>
  <c r="I45" i="68"/>
  <c r="F45" i="68"/>
  <c r="E45" i="68"/>
  <c r="D45" i="68"/>
  <c r="P44" i="68"/>
  <c r="O44" i="68"/>
  <c r="N44" i="68"/>
  <c r="M44" i="68"/>
  <c r="K44" i="68"/>
  <c r="I44" i="68"/>
  <c r="F44" i="68"/>
  <c r="E44" i="68"/>
  <c r="D44" i="68"/>
  <c r="P43" i="68"/>
  <c r="O43" i="68"/>
  <c r="N43" i="68"/>
  <c r="M43" i="68"/>
  <c r="K43" i="68"/>
  <c r="I43" i="68"/>
  <c r="F43" i="68"/>
  <c r="E43" i="68"/>
  <c r="D43" i="68"/>
  <c r="P42" i="68"/>
  <c r="O42" i="68"/>
  <c r="N42" i="68"/>
  <c r="M42" i="68"/>
  <c r="K42" i="68"/>
  <c r="I42" i="68"/>
  <c r="F42" i="68"/>
  <c r="E42" i="68"/>
  <c r="D42" i="68"/>
  <c r="P41" i="68"/>
  <c r="O41" i="68"/>
  <c r="N41" i="68"/>
  <c r="M41" i="68"/>
  <c r="K41" i="68"/>
  <c r="I41" i="68"/>
  <c r="F41" i="68"/>
  <c r="E41" i="68"/>
  <c r="D41" i="68"/>
  <c r="P40" i="68"/>
  <c r="O40" i="68"/>
  <c r="N40" i="68"/>
  <c r="M40" i="68"/>
  <c r="K40" i="68"/>
  <c r="I40" i="68"/>
  <c r="F40" i="68"/>
  <c r="E40" i="68"/>
  <c r="D40" i="68"/>
  <c r="P39" i="68"/>
  <c r="O39" i="68"/>
  <c r="N39" i="68"/>
  <c r="M39" i="68"/>
  <c r="K39" i="68"/>
  <c r="I39" i="68"/>
  <c r="F39" i="68"/>
  <c r="E39" i="68"/>
  <c r="D39" i="68"/>
  <c r="P38" i="68"/>
  <c r="O38" i="68"/>
  <c r="N38" i="68"/>
  <c r="M38" i="68"/>
  <c r="K38" i="68"/>
  <c r="I38" i="68"/>
  <c r="F38" i="68"/>
  <c r="E38" i="68"/>
  <c r="D38" i="68"/>
  <c r="P37" i="68"/>
  <c r="O37" i="68"/>
  <c r="N37" i="68"/>
  <c r="M37" i="68"/>
  <c r="K37" i="68"/>
  <c r="I37" i="68"/>
  <c r="F37" i="68"/>
  <c r="E37" i="68"/>
  <c r="D37" i="68"/>
  <c r="P36" i="68"/>
  <c r="O36" i="68"/>
  <c r="N36" i="68"/>
  <c r="M36" i="68"/>
  <c r="K36" i="68"/>
  <c r="I36" i="68"/>
  <c r="F36" i="68"/>
  <c r="E36" i="68"/>
  <c r="D36" i="68"/>
  <c r="N35" i="68"/>
  <c r="M35" i="68"/>
  <c r="K35" i="68"/>
  <c r="I35" i="68"/>
  <c r="F35" i="68"/>
  <c r="E35" i="68"/>
  <c r="D35" i="68"/>
  <c r="N34" i="68"/>
  <c r="M34" i="68"/>
  <c r="K34" i="68"/>
  <c r="I34" i="68"/>
  <c r="F34" i="68"/>
  <c r="E34" i="68"/>
  <c r="D34" i="68"/>
  <c r="N33" i="68"/>
  <c r="M33" i="68"/>
  <c r="K33" i="68"/>
  <c r="I33" i="68"/>
  <c r="F33" i="68"/>
  <c r="E33" i="68"/>
  <c r="D33" i="68"/>
  <c r="N32" i="68"/>
  <c r="M32" i="68"/>
  <c r="K32" i="68"/>
  <c r="I32" i="68"/>
  <c r="F32" i="68"/>
  <c r="E32" i="68"/>
  <c r="D32" i="68"/>
  <c r="N31" i="68"/>
  <c r="M31" i="68"/>
  <c r="K31" i="68"/>
  <c r="I31" i="68"/>
  <c r="F31" i="68"/>
  <c r="E31" i="68"/>
  <c r="D31" i="68"/>
  <c r="N30" i="68"/>
  <c r="K30" i="68"/>
  <c r="I30" i="68"/>
  <c r="E30" i="68"/>
  <c r="D30" i="68"/>
  <c r="N29" i="68"/>
  <c r="K29" i="68"/>
  <c r="I29" i="68"/>
  <c r="E29" i="68"/>
  <c r="D29" i="68"/>
  <c r="N28" i="68"/>
  <c r="K28" i="68"/>
  <c r="I28" i="68"/>
  <c r="E28" i="68"/>
  <c r="D28" i="68"/>
  <c r="N27" i="68"/>
  <c r="K27" i="68"/>
  <c r="E29" i="19"/>
  <c r="I27" i="68"/>
  <c r="E27" i="68"/>
  <c r="J29" i="19"/>
  <c r="D27" i="68"/>
  <c r="N26" i="68"/>
  <c r="K26" i="68"/>
  <c r="I26" i="68"/>
  <c r="E26" i="68"/>
  <c r="D26" i="68"/>
  <c r="N25" i="68"/>
  <c r="K25" i="68"/>
  <c r="I25" i="68"/>
  <c r="E25" i="68"/>
  <c r="D25" i="68"/>
  <c r="N24" i="68"/>
  <c r="K24" i="68"/>
  <c r="I24" i="68"/>
  <c r="E24" i="68"/>
  <c r="D24" i="68"/>
  <c r="N23" i="68"/>
  <c r="K23" i="68"/>
  <c r="I23" i="68"/>
  <c r="E23" i="68"/>
  <c r="D23" i="68"/>
  <c r="N22" i="68"/>
  <c r="K22" i="68"/>
  <c r="I22" i="68"/>
  <c r="E22" i="68"/>
  <c r="D22" i="68"/>
  <c r="N21" i="68"/>
  <c r="K21" i="68"/>
  <c r="I21" i="68"/>
  <c r="E21" i="68"/>
  <c r="D21" i="68"/>
  <c r="N20" i="68"/>
  <c r="K20" i="68"/>
  <c r="I20" i="68"/>
  <c r="E20" i="68"/>
  <c r="D20" i="68"/>
  <c r="N19" i="68"/>
  <c r="K19" i="68"/>
  <c r="I19" i="68"/>
  <c r="E19" i="68"/>
  <c r="D19" i="68"/>
  <c r="N18" i="68"/>
  <c r="K18" i="68"/>
  <c r="I18" i="68"/>
  <c r="E18" i="68"/>
  <c r="D18" i="68"/>
  <c r="N17" i="68"/>
  <c r="K17" i="68"/>
  <c r="I17" i="68"/>
  <c r="E17" i="68"/>
  <c r="D17" i="68"/>
  <c r="N16" i="68"/>
  <c r="K16" i="68"/>
  <c r="I16" i="68"/>
  <c r="E16" i="68"/>
  <c r="D16" i="68"/>
  <c r="N15" i="68"/>
  <c r="K15" i="68"/>
  <c r="I15" i="68"/>
  <c r="E15" i="68"/>
  <c r="D15" i="68"/>
  <c r="N14" i="68"/>
  <c r="K14" i="68"/>
  <c r="I14" i="68"/>
  <c r="E14" i="68"/>
  <c r="D14" i="68"/>
  <c r="V13" i="68"/>
  <c r="N13" i="68"/>
  <c r="K13" i="68"/>
  <c r="I13" i="68"/>
  <c r="E13" i="68"/>
  <c r="D13" i="68"/>
  <c r="N12" i="68"/>
  <c r="K12" i="68"/>
  <c r="I12" i="68"/>
  <c r="E12" i="68"/>
  <c r="D12" i="68"/>
  <c r="N11" i="68"/>
  <c r="K11" i="68"/>
  <c r="I11" i="68"/>
  <c r="E11" i="68"/>
  <c r="D11" i="68"/>
  <c r="N10" i="68"/>
  <c r="K10" i="68"/>
  <c r="I10" i="68"/>
  <c r="E10" i="68"/>
  <c r="D10" i="68"/>
  <c r="N9" i="68"/>
  <c r="K9" i="68"/>
  <c r="I9" i="68"/>
  <c r="E9" i="68"/>
  <c r="D9" i="68"/>
  <c r="N8" i="68"/>
  <c r="K8" i="68"/>
  <c r="I8" i="68"/>
  <c r="E8" i="68"/>
  <c r="D8" i="68"/>
  <c r="N7" i="68"/>
  <c r="K7" i="68"/>
  <c r="I7" i="68"/>
  <c r="E7" i="68"/>
  <c r="D7" i="68"/>
  <c r="N6" i="68"/>
  <c r="K6" i="68"/>
  <c r="I6" i="68"/>
  <c r="E6" i="68"/>
  <c r="D6" i="68"/>
  <c r="P56" i="67"/>
  <c r="O56" i="67"/>
  <c r="N56" i="67"/>
  <c r="M56" i="67"/>
  <c r="K56" i="67"/>
  <c r="I56" i="67"/>
  <c r="F56" i="67"/>
  <c r="E56" i="67"/>
  <c r="D56" i="67"/>
  <c r="A8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P55" i="67"/>
  <c r="O55" i="67"/>
  <c r="N55" i="67"/>
  <c r="M55" i="67"/>
  <c r="K55" i="67"/>
  <c r="I55" i="67"/>
  <c r="F55" i="67"/>
  <c r="E55" i="67"/>
  <c r="D55" i="67"/>
  <c r="P54" i="67"/>
  <c r="O54" i="67"/>
  <c r="N54" i="67"/>
  <c r="M54" i="67"/>
  <c r="K54" i="67"/>
  <c r="I54" i="67"/>
  <c r="F54" i="67"/>
  <c r="E54" i="67"/>
  <c r="D54" i="67"/>
  <c r="P53" i="67"/>
  <c r="O53" i="67"/>
  <c r="N53" i="67"/>
  <c r="M53" i="67"/>
  <c r="K53" i="67"/>
  <c r="I53" i="67"/>
  <c r="F53" i="67"/>
  <c r="E53" i="67"/>
  <c r="D53" i="67"/>
  <c r="P52" i="67"/>
  <c r="O52" i="67"/>
  <c r="N52" i="67"/>
  <c r="M52" i="67"/>
  <c r="K52" i="67"/>
  <c r="I52" i="67"/>
  <c r="F52" i="67"/>
  <c r="E52" i="67"/>
  <c r="D52" i="67"/>
  <c r="P51" i="67"/>
  <c r="O51" i="67"/>
  <c r="N51" i="67"/>
  <c r="M51" i="67"/>
  <c r="K51" i="67"/>
  <c r="I51" i="67"/>
  <c r="F51" i="67"/>
  <c r="E51" i="67"/>
  <c r="D51" i="67"/>
  <c r="P50" i="67"/>
  <c r="O50" i="67"/>
  <c r="N50" i="67"/>
  <c r="M50" i="67"/>
  <c r="K50" i="67"/>
  <c r="I50" i="67"/>
  <c r="F50" i="67"/>
  <c r="E50" i="67"/>
  <c r="D50" i="67"/>
  <c r="P49" i="67"/>
  <c r="O49" i="67"/>
  <c r="N49" i="67"/>
  <c r="M49" i="67"/>
  <c r="K49" i="67"/>
  <c r="I49" i="67"/>
  <c r="F49" i="67"/>
  <c r="E49" i="67"/>
  <c r="D49" i="67"/>
  <c r="P48" i="67"/>
  <c r="O48" i="67"/>
  <c r="N48" i="67"/>
  <c r="M48" i="67"/>
  <c r="K48" i="67"/>
  <c r="I48" i="67"/>
  <c r="F48" i="67"/>
  <c r="E48" i="67"/>
  <c r="D48" i="67"/>
  <c r="P47" i="67"/>
  <c r="O47" i="67"/>
  <c r="N47" i="67"/>
  <c r="M47" i="67"/>
  <c r="K47" i="67"/>
  <c r="I47" i="67"/>
  <c r="F47" i="67"/>
  <c r="E47" i="67"/>
  <c r="D47" i="67"/>
  <c r="P46" i="67"/>
  <c r="O46" i="67"/>
  <c r="N46" i="67"/>
  <c r="M46" i="67"/>
  <c r="K46" i="67"/>
  <c r="I46" i="67"/>
  <c r="F46" i="67"/>
  <c r="E46" i="67"/>
  <c r="D46" i="67"/>
  <c r="P45" i="67"/>
  <c r="O45" i="67"/>
  <c r="N45" i="67"/>
  <c r="M45" i="67"/>
  <c r="K45" i="67"/>
  <c r="I45" i="67"/>
  <c r="F45" i="67"/>
  <c r="E45" i="67"/>
  <c r="D45" i="67"/>
  <c r="P44" i="67"/>
  <c r="O44" i="67"/>
  <c r="N44" i="67"/>
  <c r="M44" i="67"/>
  <c r="K44" i="67"/>
  <c r="I44" i="67"/>
  <c r="F44" i="67"/>
  <c r="E44" i="67"/>
  <c r="D44" i="67"/>
  <c r="P43" i="67"/>
  <c r="O43" i="67"/>
  <c r="N43" i="67"/>
  <c r="M43" i="67"/>
  <c r="K43" i="67"/>
  <c r="I43" i="67"/>
  <c r="F43" i="67"/>
  <c r="E43" i="67"/>
  <c r="D43" i="67"/>
  <c r="P42" i="67"/>
  <c r="O42" i="67"/>
  <c r="N42" i="67"/>
  <c r="M42" i="67"/>
  <c r="K42" i="67"/>
  <c r="I42" i="67"/>
  <c r="F42" i="67"/>
  <c r="E42" i="67"/>
  <c r="D42" i="67"/>
  <c r="P41" i="67"/>
  <c r="O41" i="67"/>
  <c r="N41" i="67"/>
  <c r="M41" i="67"/>
  <c r="K41" i="67"/>
  <c r="I41" i="67"/>
  <c r="F41" i="67"/>
  <c r="E41" i="67"/>
  <c r="D41" i="67"/>
  <c r="P40" i="67"/>
  <c r="O40" i="67"/>
  <c r="N40" i="67"/>
  <c r="M40" i="67"/>
  <c r="K40" i="67"/>
  <c r="I40" i="67"/>
  <c r="F40" i="67"/>
  <c r="E40" i="67"/>
  <c r="D40" i="67"/>
  <c r="P39" i="67"/>
  <c r="O39" i="67"/>
  <c r="N39" i="67"/>
  <c r="M39" i="67"/>
  <c r="K39" i="67"/>
  <c r="I39" i="67"/>
  <c r="F39" i="67"/>
  <c r="E39" i="67"/>
  <c r="D39" i="67"/>
  <c r="P38" i="67"/>
  <c r="O38" i="67"/>
  <c r="N38" i="67"/>
  <c r="M38" i="67"/>
  <c r="K38" i="67"/>
  <c r="I38" i="67"/>
  <c r="F38" i="67"/>
  <c r="E38" i="67"/>
  <c r="D38" i="67"/>
  <c r="P37" i="67"/>
  <c r="O37" i="67"/>
  <c r="N37" i="67"/>
  <c r="M37" i="67"/>
  <c r="K37" i="67"/>
  <c r="I37" i="67"/>
  <c r="F37" i="67"/>
  <c r="E37" i="67"/>
  <c r="D37" i="67"/>
  <c r="P36" i="67"/>
  <c r="O36" i="67"/>
  <c r="N36" i="67"/>
  <c r="M36" i="67"/>
  <c r="K36" i="67"/>
  <c r="I36" i="67"/>
  <c r="F36" i="67"/>
  <c r="E36" i="67"/>
  <c r="D36" i="67"/>
  <c r="N35" i="67"/>
  <c r="M35" i="67"/>
  <c r="K35" i="67"/>
  <c r="I35" i="67"/>
  <c r="F35" i="67"/>
  <c r="E35" i="67"/>
  <c r="D35" i="67"/>
  <c r="N34" i="67"/>
  <c r="M34" i="67"/>
  <c r="K34" i="67"/>
  <c r="I34" i="67"/>
  <c r="F34" i="67"/>
  <c r="E34" i="67"/>
  <c r="D34" i="67"/>
  <c r="N33" i="67"/>
  <c r="K33" i="67"/>
  <c r="I33" i="67"/>
  <c r="E33" i="67"/>
  <c r="D33" i="67"/>
  <c r="N32" i="67"/>
  <c r="K32" i="67"/>
  <c r="E32" i="19"/>
  <c r="I32" i="67"/>
  <c r="E32" i="67"/>
  <c r="J32" i="19"/>
  <c r="D32" i="67"/>
  <c r="N31" i="67"/>
  <c r="K31" i="67"/>
  <c r="I31" i="67"/>
  <c r="E31" i="67"/>
  <c r="D31" i="67"/>
  <c r="N30" i="67"/>
  <c r="K30" i="67"/>
  <c r="I30" i="67"/>
  <c r="E30" i="67"/>
  <c r="D30" i="67"/>
  <c r="N29" i="67"/>
  <c r="K29" i="67"/>
  <c r="I29" i="67"/>
  <c r="E29" i="67"/>
  <c r="D29" i="67"/>
  <c r="N28" i="67"/>
  <c r="K28" i="67"/>
  <c r="I28" i="67"/>
  <c r="E28" i="67"/>
  <c r="D28" i="67"/>
  <c r="N27" i="67"/>
  <c r="K27" i="67"/>
  <c r="I27" i="67"/>
  <c r="E27" i="67"/>
  <c r="D27" i="67"/>
  <c r="N26" i="67"/>
  <c r="K26" i="67"/>
  <c r="I26" i="67"/>
  <c r="E26" i="67"/>
  <c r="D26" i="67"/>
  <c r="N25" i="67"/>
  <c r="K25" i="67"/>
  <c r="I25" i="67"/>
  <c r="E25" i="67"/>
  <c r="D25" i="67"/>
  <c r="N24" i="67"/>
  <c r="K24" i="67"/>
  <c r="I24" i="67"/>
  <c r="E24" i="67"/>
  <c r="D24" i="67"/>
  <c r="N23" i="67"/>
  <c r="K23" i="67"/>
  <c r="I23" i="67"/>
  <c r="E23" i="67"/>
  <c r="D23" i="67"/>
  <c r="N22" i="67"/>
  <c r="K22" i="67"/>
  <c r="I22" i="67"/>
  <c r="E22" i="67"/>
  <c r="D22" i="67"/>
  <c r="N21" i="67"/>
  <c r="K21" i="67"/>
  <c r="I21" i="67"/>
  <c r="E21" i="67"/>
  <c r="D21" i="67"/>
  <c r="N20" i="67"/>
  <c r="K20" i="67"/>
  <c r="I20" i="67"/>
  <c r="E20" i="67"/>
  <c r="D20" i="67"/>
  <c r="N19" i="67"/>
  <c r="K19" i="67"/>
  <c r="I19" i="67"/>
  <c r="E19" i="67"/>
  <c r="D19" i="67"/>
  <c r="N18" i="67"/>
  <c r="K18" i="67"/>
  <c r="I18" i="67"/>
  <c r="E18" i="67"/>
  <c r="D18" i="67"/>
  <c r="N17" i="67"/>
  <c r="K17" i="67"/>
  <c r="I17" i="67"/>
  <c r="E17" i="67"/>
  <c r="D17" i="67"/>
  <c r="N16" i="67"/>
  <c r="K16" i="67"/>
  <c r="E31" i="19"/>
  <c r="I16" i="67"/>
  <c r="E16" i="67"/>
  <c r="J31" i="19"/>
  <c r="J34" i="19"/>
  <c r="D16" i="67"/>
  <c r="N15" i="67"/>
  <c r="K15" i="67"/>
  <c r="I15" i="67"/>
  <c r="E15" i="67"/>
  <c r="D15" i="67"/>
  <c r="N14" i="67"/>
  <c r="K14" i="67"/>
  <c r="I14" i="67"/>
  <c r="E14" i="67"/>
  <c r="D14" i="67"/>
  <c r="V13" i="67"/>
  <c r="N13" i="67"/>
  <c r="K13" i="67"/>
  <c r="I13" i="67"/>
  <c r="E13" i="67"/>
  <c r="D13" i="67"/>
  <c r="N12" i="67"/>
  <c r="K12" i="67"/>
  <c r="I12" i="67"/>
  <c r="E12" i="67"/>
  <c r="D12" i="67"/>
  <c r="N11" i="67"/>
  <c r="K11" i="67"/>
  <c r="I11" i="67"/>
  <c r="E11" i="67"/>
  <c r="D11" i="67"/>
  <c r="N10" i="67"/>
  <c r="K10" i="67"/>
  <c r="I10" i="67"/>
  <c r="E10" i="67"/>
  <c r="D10" i="67"/>
  <c r="N9" i="67"/>
  <c r="K9" i="67"/>
  <c r="I9" i="67"/>
  <c r="E9" i="67"/>
  <c r="D9" i="67"/>
  <c r="N8" i="67"/>
  <c r="K8" i="67"/>
  <c r="I8" i="67"/>
  <c r="E8" i="67"/>
  <c r="D8" i="67"/>
  <c r="N7" i="67"/>
  <c r="K7" i="67"/>
  <c r="I7" i="67"/>
  <c r="E7" i="67"/>
  <c r="D7" i="67"/>
  <c r="N6" i="67"/>
  <c r="K6" i="67"/>
  <c r="I6" i="67"/>
  <c r="E6" i="67"/>
  <c r="D6" i="67"/>
  <c r="A6" i="67"/>
  <c r="P55" i="66"/>
  <c r="O55" i="66"/>
  <c r="N55" i="66"/>
  <c r="M55" i="66"/>
  <c r="K55" i="66"/>
  <c r="I55" i="66"/>
  <c r="F55" i="66"/>
  <c r="E55" i="66"/>
  <c r="D55" i="66"/>
  <c r="A7" i="66"/>
  <c r="A8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P54" i="66"/>
  <c r="O54" i="66"/>
  <c r="N54" i="66"/>
  <c r="M54" i="66"/>
  <c r="K54" i="66"/>
  <c r="I54" i="66"/>
  <c r="F54" i="66"/>
  <c r="E54" i="66"/>
  <c r="D54" i="66"/>
  <c r="P53" i="66"/>
  <c r="O53" i="66"/>
  <c r="N53" i="66"/>
  <c r="M53" i="66"/>
  <c r="K53" i="66"/>
  <c r="I53" i="66"/>
  <c r="F53" i="66"/>
  <c r="E53" i="66"/>
  <c r="D53" i="66"/>
  <c r="P52" i="66"/>
  <c r="O52" i="66"/>
  <c r="N52" i="66"/>
  <c r="M52" i="66"/>
  <c r="K52" i="66"/>
  <c r="I52" i="66"/>
  <c r="F52" i="66"/>
  <c r="E52" i="66"/>
  <c r="D52" i="66"/>
  <c r="P51" i="66"/>
  <c r="O51" i="66"/>
  <c r="N51" i="66"/>
  <c r="M51" i="66"/>
  <c r="K51" i="66"/>
  <c r="I51" i="66"/>
  <c r="F51" i="66"/>
  <c r="E51" i="66"/>
  <c r="D51" i="66"/>
  <c r="P50" i="66"/>
  <c r="O50" i="66"/>
  <c r="N50" i="66"/>
  <c r="M50" i="66"/>
  <c r="K50" i="66"/>
  <c r="I50" i="66"/>
  <c r="F50" i="66"/>
  <c r="E50" i="66"/>
  <c r="D50" i="66"/>
  <c r="P49" i="66"/>
  <c r="O49" i="66"/>
  <c r="N49" i="66"/>
  <c r="M49" i="66"/>
  <c r="K49" i="66"/>
  <c r="I49" i="66"/>
  <c r="F49" i="66"/>
  <c r="E49" i="66"/>
  <c r="D49" i="66"/>
  <c r="P48" i="66"/>
  <c r="O48" i="66"/>
  <c r="N48" i="66"/>
  <c r="M48" i="66"/>
  <c r="K48" i="66"/>
  <c r="I48" i="66"/>
  <c r="F48" i="66"/>
  <c r="E48" i="66"/>
  <c r="D48" i="66"/>
  <c r="P47" i="66"/>
  <c r="O47" i="66"/>
  <c r="N47" i="66"/>
  <c r="M47" i="66"/>
  <c r="K47" i="66"/>
  <c r="I47" i="66"/>
  <c r="F47" i="66"/>
  <c r="E47" i="66"/>
  <c r="D47" i="66"/>
  <c r="P46" i="66"/>
  <c r="O46" i="66"/>
  <c r="N46" i="66"/>
  <c r="M46" i="66"/>
  <c r="K46" i="66"/>
  <c r="I46" i="66"/>
  <c r="F46" i="66"/>
  <c r="E46" i="66"/>
  <c r="D46" i="66"/>
  <c r="P45" i="66"/>
  <c r="O45" i="66"/>
  <c r="N45" i="66"/>
  <c r="M45" i="66"/>
  <c r="K45" i="66"/>
  <c r="I45" i="66"/>
  <c r="F45" i="66"/>
  <c r="E45" i="66"/>
  <c r="D45" i="66"/>
  <c r="P44" i="66"/>
  <c r="O44" i="66"/>
  <c r="N44" i="66"/>
  <c r="M44" i="66"/>
  <c r="K44" i="66"/>
  <c r="I44" i="66"/>
  <c r="F44" i="66"/>
  <c r="E44" i="66"/>
  <c r="D44" i="66"/>
  <c r="P43" i="66"/>
  <c r="O43" i="66"/>
  <c r="N43" i="66"/>
  <c r="M43" i="66"/>
  <c r="K43" i="66"/>
  <c r="I43" i="66"/>
  <c r="F43" i="66"/>
  <c r="E43" i="66"/>
  <c r="D43" i="66"/>
  <c r="P42" i="66"/>
  <c r="O42" i="66"/>
  <c r="N42" i="66"/>
  <c r="M42" i="66"/>
  <c r="K42" i="66"/>
  <c r="I42" i="66"/>
  <c r="F42" i="66"/>
  <c r="E42" i="66"/>
  <c r="D42" i="66"/>
  <c r="P41" i="66"/>
  <c r="O41" i="66"/>
  <c r="N41" i="66"/>
  <c r="M41" i="66"/>
  <c r="K41" i="66"/>
  <c r="I41" i="66"/>
  <c r="F41" i="66"/>
  <c r="E41" i="66"/>
  <c r="D41" i="66"/>
  <c r="P40" i="66"/>
  <c r="O40" i="66"/>
  <c r="N40" i="66"/>
  <c r="M40" i="66"/>
  <c r="K40" i="66"/>
  <c r="I40" i="66"/>
  <c r="F40" i="66"/>
  <c r="E40" i="66"/>
  <c r="D40" i="66"/>
  <c r="P39" i="66"/>
  <c r="O39" i="66"/>
  <c r="N39" i="66"/>
  <c r="M39" i="66"/>
  <c r="K39" i="66"/>
  <c r="I39" i="66"/>
  <c r="F39" i="66"/>
  <c r="E39" i="66"/>
  <c r="D39" i="66"/>
  <c r="P38" i="66"/>
  <c r="O38" i="66"/>
  <c r="N38" i="66"/>
  <c r="M38" i="66"/>
  <c r="K38" i="66"/>
  <c r="I38" i="66"/>
  <c r="F38" i="66"/>
  <c r="E38" i="66"/>
  <c r="D38" i="66"/>
  <c r="P37" i="66"/>
  <c r="O37" i="66"/>
  <c r="N37" i="66"/>
  <c r="M37" i="66"/>
  <c r="K37" i="66"/>
  <c r="I37" i="66"/>
  <c r="F37" i="66"/>
  <c r="E37" i="66"/>
  <c r="D37" i="66"/>
  <c r="P36" i="66"/>
  <c r="O36" i="66"/>
  <c r="N36" i="66"/>
  <c r="M36" i="66"/>
  <c r="K36" i="66"/>
  <c r="I36" i="66"/>
  <c r="F36" i="66"/>
  <c r="E36" i="66"/>
  <c r="D36" i="66"/>
  <c r="P35" i="66"/>
  <c r="O35" i="66"/>
  <c r="N35" i="66"/>
  <c r="M35" i="66"/>
  <c r="K35" i="66"/>
  <c r="I35" i="66"/>
  <c r="F35" i="66"/>
  <c r="E35" i="66"/>
  <c r="D35" i="66"/>
  <c r="N34" i="66"/>
  <c r="K34" i="66"/>
  <c r="I34" i="66"/>
  <c r="F34" i="66"/>
  <c r="E34" i="66"/>
  <c r="D34" i="66"/>
  <c r="N33" i="66"/>
  <c r="K33" i="66"/>
  <c r="I33" i="66"/>
  <c r="E33" i="66"/>
  <c r="D33" i="66"/>
  <c r="N32" i="66"/>
  <c r="K32" i="66"/>
  <c r="I32" i="66"/>
  <c r="E32" i="66"/>
  <c r="D32" i="66"/>
  <c r="N31" i="66"/>
  <c r="K31" i="66"/>
  <c r="I31" i="66"/>
  <c r="E31" i="66"/>
  <c r="D31" i="66"/>
  <c r="N30" i="66"/>
  <c r="K30" i="66"/>
  <c r="I30" i="66"/>
  <c r="E30" i="66"/>
  <c r="D30" i="66"/>
  <c r="N29" i="66"/>
  <c r="K29" i="66"/>
  <c r="I29" i="66"/>
  <c r="E29" i="66"/>
  <c r="D29" i="66"/>
  <c r="N28" i="66"/>
  <c r="K28" i="66"/>
  <c r="I28" i="66"/>
  <c r="E28" i="66"/>
  <c r="D28" i="66"/>
  <c r="N27" i="66"/>
  <c r="K27" i="66"/>
  <c r="I27" i="66"/>
  <c r="E27" i="66"/>
  <c r="D27" i="66"/>
  <c r="N26" i="66"/>
  <c r="K26" i="66"/>
  <c r="I26" i="66"/>
  <c r="E26" i="66"/>
  <c r="D26" i="66"/>
  <c r="N25" i="66"/>
  <c r="K25" i="66"/>
  <c r="I25" i="66"/>
  <c r="E25" i="66"/>
  <c r="D25" i="66"/>
  <c r="N24" i="66"/>
  <c r="K24" i="66"/>
  <c r="I24" i="66"/>
  <c r="E24" i="66"/>
  <c r="D24" i="66"/>
  <c r="N23" i="66"/>
  <c r="K23" i="66"/>
  <c r="I23" i="66"/>
  <c r="E23" i="66"/>
  <c r="D23" i="66"/>
  <c r="N22" i="66"/>
  <c r="K22" i="66"/>
  <c r="I22" i="66"/>
  <c r="E22" i="66"/>
  <c r="D22" i="66"/>
  <c r="N21" i="66"/>
  <c r="K21" i="66"/>
  <c r="I21" i="66"/>
  <c r="E21" i="66"/>
  <c r="D21" i="66"/>
  <c r="N20" i="66"/>
  <c r="K20" i="66"/>
  <c r="I20" i="66"/>
  <c r="E20" i="66"/>
  <c r="D20" i="66"/>
  <c r="N19" i="66"/>
  <c r="K19" i="66"/>
  <c r="I19" i="66"/>
  <c r="E19" i="66"/>
  <c r="D19" i="66"/>
  <c r="N18" i="66"/>
  <c r="K18" i="66"/>
  <c r="I18" i="66"/>
  <c r="E18" i="66"/>
  <c r="D18" i="66"/>
  <c r="N17" i="66"/>
  <c r="K17" i="66"/>
  <c r="I17" i="66"/>
  <c r="E17" i="66"/>
  <c r="D17" i="66"/>
  <c r="N16" i="66"/>
  <c r="K16" i="66"/>
  <c r="I16" i="66"/>
  <c r="E16" i="66"/>
  <c r="D16" i="66"/>
  <c r="N15" i="66"/>
  <c r="K15" i="66"/>
  <c r="I15" i="66"/>
  <c r="E15" i="66"/>
  <c r="D15" i="66"/>
  <c r="N14" i="66"/>
  <c r="K14" i="66"/>
  <c r="I14" i="66"/>
  <c r="E14" i="66"/>
  <c r="D14" i="66"/>
  <c r="V13" i="66"/>
  <c r="N13" i="66"/>
  <c r="K13" i="66"/>
  <c r="I13" i="66"/>
  <c r="E13" i="66"/>
  <c r="D13" i="66"/>
  <c r="N12" i="66"/>
  <c r="K12" i="66"/>
  <c r="I12" i="66"/>
  <c r="E12" i="66"/>
  <c r="D12" i="66"/>
  <c r="N11" i="66"/>
  <c r="K11" i="66"/>
  <c r="I11" i="66"/>
  <c r="E11" i="66"/>
  <c r="D11" i="66"/>
  <c r="N10" i="66"/>
  <c r="K10" i="66"/>
  <c r="I10" i="66"/>
  <c r="E10" i="66"/>
  <c r="D10" i="66"/>
  <c r="N9" i="66"/>
  <c r="K9" i="66"/>
  <c r="I9" i="66"/>
  <c r="E9" i="66"/>
  <c r="D9" i="66"/>
  <c r="N8" i="66"/>
  <c r="K8" i="66"/>
  <c r="I8" i="66"/>
  <c r="E8" i="66"/>
  <c r="D8" i="66"/>
  <c r="N7" i="66"/>
  <c r="K7" i="66"/>
  <c r="I7" i="66"/>
  <c r="E7" i="66"/>
  <c r="D7" i="66"/>
  <c r="N6" i="66"/>
  <c r="K6" i="66"/>
  <c r="I6" i="66"/>
  <c r="E6" i="66"/>
  <c r="D6" i="66"/>
  <c r="P56" i="65"/>
  <c r="O56" i="65"/>
  <c r="N56" i="65"/>
  <c r="M56" i="65"/>
  <c r="K56" i="65"/>
  <c r="I56" i="65"/>
  <c r="F56" i="65"/>
  <c r="E56" i="65"/>
  <c r="D56" i="65"/>
  <c r="A7" i="65"/>
  <c r="A8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A48" i="65"/>
  <c r="A49" i="65"/>
  <c r="A50" i="65"/>
  <c r="A51" i="65"/>
  <c r="A52" i="65"/>
  <c r="A53" i="65"/>
  <c r="A54" i="65"/>
  <c r="A55" i="65"/>
  <c r="A56" i="65"/>
  <c r="P55" i="65"/>
  <c r="O55" i="65"/>
  <c r="N55" i="65"/>
  <c r="M55" i="65"/>
  <c r="K55" i="65"/>
  <c r="I55" i="65"/>
  <c r="F55" i="65"/>
  <c r="E55" i="65"/>
  <c r="D55" i="65"/>
  <c r="P54" i="65"/>
  <c r="O54" i="65"/>
  <c r="N54" i="65"/>
  <c r="M54" i="65"/>
  <c r="K54" i="65"/>
  <c r="I54" i="65"/>
  <c r="F54" i="65"/>
  <c r="E54" i="65"/>
  <c r="D54" i="65"/>
  <c r="P53" i="65"/>
  <c r="O53" i="65"/>
  <c r="N53" i="65"/>
  <c r="M53" i="65"/>
  <c r="K53" i="65"/>
  <c r="I53" i="65"/>
  <c r="F53" i="65"/>
  <c r="E53" i="65"/>
  <c r="D53" i="65"/>
  <c r="P52" i="65"/>
  <c r="O52" i="65"/>
  <c r="N52" i="65"/>
  <c r="M52" i="65"/>
  <c r="K52" i="65"/>
  <c r="I52" i="65"/>
  <c r="F52" i="65"/>
  <c r="E52" i="65"/>
  <c r="D52" i="65"/>
  <c r="P51" i="65"/>
  <c r="O51" i="65"/>
  <c r="N51" i="65"/>
  <c r="M51" i="65"/>
  <c r="K51" i="65"/>
  <c r="I51" i="65"/>
  <c r="F51" i="65"/>
  <c r="E51" i="65"/>
  <c r="D51" i="65"/>
  <c r="P50" i="65"/>
  <c r="O50" i="65"/>
  <c r="N50" i="65"/>
  <c r="M50" i="65"/>
  <c r="K50" i="65"/>
  <c r="I50" i="65"/>
  <c r="F50" i="65"/>
  <c r="E50" i="65"/>
  <c r="D50" i="65"/>
  <c r="P49" i="65"/>
  <c r="O49" i="65"/>
  <c r="N49" i="65"/>
  <c r="M49" i="65"/>
  <c r="K49" i="65"/>
  <c r="I49" i="65"/>
  <c r="F49" i="65"/>
  <c r="E49" i="65"/>
  <c r="D49" i="65"/>
  <c r="P48" i="65"/>
  <c r="O48" i="65"/>
  <c r="N48" i="65"/>
  <c r="M48" i="65"/>
  <c r="K48" i="65"/>
  <c r="I48" i="65"/>
  <c r="F48" i="65"/>
  <c r="E48" i="65"/>
  <c r="D48" i="65"/>
  <c r="P47" i="65"/>
  <c r="O47" i="65"/>
  <c r="N47" i="65"/>
  <c r="M47" i="65"/>
  <c r="K47" i="65"/>
  <c r="I47" i="65"/>
  <c r="F47" i="65"/>
  <c r="E47" i="65"/>
  <c r="D47" i="65"/>
  <c r="P46" i="65"/>
  <c r="O46" i="65"/>
  <c r="N46" i="65"/>
  <c r="M46" i="65"/>
  <c r="K46" i="65"/>
  <c r="I46" i="65"/>
  <c r="F46" i="65"/>
  <c r="E46" i="65"/>
  <c r="D46" i="65"/>
  <c r="P45" i="65"/>
  <c r="O45" i="65"/>
  <c r="N45" i="65"/>
  <c r="M45" i="65"/>
  <c r="K45" i="65"/>
  <c r="I45" i="65"/>
  <c r="F45" i="65"/>
  <c r="E45" i="65"/>
  <c r="D45" i="65"/>
  <c r="P44" i="65"/>
  <c r="O44" i="65"/>
  <c r="N44" i="65"/>
  <c r="M44" i="65"/>
  <c r="K44" i="65"/>
  <c r="I44" i="65"/>
  <c r="F44" i="65"/>
  <c r="E44" i="65"/>
  <c r="D44" i="65"/>
  <c r="P43" i="65"/>
  <c r="O43" i="65"/>
  <c r="N43" i="65"/>
  <c r="M43" i="65"/>
  <c r="K43" i="65"/>
  <c r="I43" i="65"/>
  <c r="F43" i="65"/>
  <c r="E43" i="65"/>
  <c r="D43" i="65"/>
  <c r="P42" i="65"/>
  <c r="O42" i="65"/>
  <c r="N42" i="65"/>
  <c r="M42" i="65"/>
  <c r="K42" i="65"/>
  <c r="I42" i="65"/>
  <c r="F42" i="65"/>
  <c r="E42" i="65"/>
  <c r="D42" i="65"/>
  <c r="P41" i="65"/>
  <c r="O41" i="65"/>
  <c r="N41" i="65"/>
  <c r="M41" i="65"/>
  <c r="K41" i="65"/>
  <c r="I41" i="65"/>
  <c r="F41" i="65"/>
  <c r="E41" i="65"/>
  <c r="D41" i="65"/>
  <c r="P40" i="65"/>
  <c r="O40" i="65"/>
  <c r="N40" i="65"/>
  <c r="M40" i="65"/>
  <c r="K40" i="65"/>
  <c r="I40" i="65"/>
  <c r="F40" i="65"/>
  <c r="E40" i="65"/>
  <c r="D40" i="65"/>
  <c r="P39" i="65"/>
  <c r="O39" i="65"/>
  <c r="N39" i="65"/>
  <c r="M39" i="65"/>
  <c r="K39" i="65"/>
  <c r="I39" i="65"/>
  <c r="F39" i="65"/>
  <c r="E39" i="65"/>
  <c r="D39" i="65"/>
  <c r="P38" i="65"/>
  <c r="O38" i="65"/>
  <c r="N38" i="65"/>
  <c r="M38" i="65"/>
  <c r="K38" i="65"/>
  <c r="I38" i="65"/>
  <c r="F38" i="65"/>
  <c r="E38" i="65"/>
  <c r="D38" i="65"/>
  <c r="P37" i="65"/>
  <c r="O37" i="65"/>
  <c r="N37" i="65"/>
  <c r="M37" i="65"/>
  <c r="K37" i="65"/>
  <c r="I37" i="65"/>
  <c r="F37" i="65"/>
  <c r="E37" i="65"/>
  <c r="D37" i="65"/>
  <c r="P36" i="65"/>
  <c r="O36" i="65"/>
  <c r="N36" i="65"/>
  <c r="M36" i="65"/>
  <c r="K36" i="65"/>
  <c r="I36" i="65"/>
  <c r="F36" i="65"/>
  <c r="E36" i="65"/>
  <c r="D36" i="65"/>
  <c r="N35" i="65"/>
  <c r="M35" i="65"/>
  <c r="K35" i="65"/>
  <c r="I35" i="65"/>
  <c r="F35" i="65"/>
  <c r="E35" i="65"/>
  <c r="D35" i="65"/>
  <c r="N34" i="65"/>
  <c r="M34" i="65"/>
  <c r="K34" i="65"/>
  <c r="I34" i="65"/>
  <c r="F34" i="65"/>
  <c r="E34" i="65"/>
  <c r="D34" i="65"/>
  <c r="N33" i="65"/>
  <c r="M33" i="65"/>
  <c r="K33" i="65"/>
  <c r="I33" i="65"/>
  <c r="F33" i="65"/>
  <c r="E33" i="65"/>
  <c r="D33" i="65"/>
  <c r="N32" i="65"/>
  <c r="M32" i="65"/>
  <c r="K32" i="65"/>
  <c r="I32" i="65"/>
  <c r="F32" i="65"/>
  <c r="E32" i="65"/>
  <c r="D32" i="65"/>
  <c r="N31" i="65"/>
  <c r="M31" i="65"/>
  <c r="K31" i="65"/>
  <c r="I31" i="65"/>
  <c r="F31" i="65"/>
  <c r="E31" i="65"/>
  <c r="D31" i="65"/>
  <c r="N30" i="65"/>
  <c r="M30" i="65"/>
  <c r="K30" i="65"/>
  <c r="I30" i="65"/>
  <c r="F30" i="65"/>
  <c r="E30" i="65"/>
  <c r="D30" i="65"/>
  <c r="N29" i="65"/>
  <c r="K29" i="65"/>
  <c r="I29" i="65"/>
  <c r="F29" i="65"/>
  <c r="E29" i="65"/>
  <c r="D29" i="65"/>
  <c r="N28" i="65"/>
  <c r="K28" i="65"/>
  <c r="I28" i="65"/>
  <c r="E28" i="65"/>
  <c r="D28" i="65"/>
  <c r="N27" i="65"/>
  <c r="K27" i="65"/>
  <c r="I27" i="65"/>
  <c r="E27" i="65"/>
  <c r="D27" i="65"/>
  <c r="N26" i="65"/>
  <c r="K26" i="65"/>
  <c r="I26" i="65"/>
  <c r="E26" i="65"/>
  <c r="D26" i="65"/>
  <c r="N25" i="65"/>
  <c r="K25" i="65"/>
  <c r="E34" i="19"/>
  <c r="I25" i="65"/>
  <c r="E25" i="65"/>
  <c r="D25" i="65"/>
  <c r="N24" i="65"/>
  <c r="K24" i="65"/>
  <c r="I24" i="65"/>
  <c r="E24" i="65"/>
  <c r="D24" i="65"/>
  <c r="N23" i="65"/>
  <c r="K23" i="65"/>
  <c r="I23" i="65"/>
  <c r="E23" i="65"/>
  <c r="D23" i="65"/>
  <c r="N22" i="65"/>
  <c r="K22" i="65"/>
  <c r="I22" i="65"/>
  <c r="E22" i="65"/>
  <c r="D22" i="65"/>
  <c r="N21" i="65"/>
  <c r="K21" i="65"/>
  <c r="I21" i="65"/>
  <c r="E21" i="65"/>
  <c r="D21" i="65"/>
  <c r="N20" i="65"/>
  <c r="K20" i="65"/>
  <c r="I20" i="65"/>
  <c r="E20" i="65"/>
  <c r="D20" i="65"/>
  <c r="N19" i="65"/>
  <c r="K19" i="65"/>
  <c r="I19" i="65"/>
  <c r="E19" i="65"/>
  <c r="D19" i="65"/>
  <c r="N18" i="65"/>
  <c r="K18" i="65"/>
  <c r="I18" i="65"/>
  <c r="E18" i="65"/>
  <c r="D18" i="65"/>
  <c r="N17" i="65"/>
  <c r="K17" i="65"/>
  <c r="I17" i="65"/>
  <c r="E17" i="65"/>
  <c r="D17" i="65"/>
  <c r="N16" i="65"/>
  <c r="K16" i="65"/>
  <c r="I16" i="65"/>
  <c r="E16" i="65"/>
  <c r="D16" i="65"/>
  <c r="N15" i="65"/>
  <c r="K15" i="65"/>
  <c r="I15" i="65"/>
  <c r="E15" i="65"/>
  <c r="D15" i="65"/>
  <c r="N14" i="65"/>
  <c r="K14" i="65"/>
  <c r="I14" i="65"/>
  <c r="E14" i="65"/>
  <c r="D14" i="65"/>
  <c r="V13" i="65"/>
  <c r="N13" i="65"/>
  <c r="K13" i="65"/>
  <c r="I13" i="65"/>
  <c r="E13" i="65"/>
  <c r="D13" i="65"/>
  <c r="N12" i="65"/>
  <c r="K12" i="65"/>
  <c r="I12" i="65"/>
  <c r="E12" i="65"/>
  <c r="D12" i="65"/>
  <c r="N11" i="65"/>
  <c r="K11" i="65"/>
  <c r="I11" i="65"/>
  <c r="E11" i="65"/>
  <c r="D11" i="65"/>
  <c r="N10" i="65"/>
  <c r="K10" i="65"/>
  <c r="I10" i="65"/>
  <c r="E10" i="65"/>
  <c r="D10" i="65"/>
  <c r="N9" i="65"/>
  <c r="K9" i="65"/>
  <c r="I9" i="65"/>
  <c r="E9" i="65"/>
  <c r="D9" i="65"/>
  <c r="N8" i="65"/>
  <c r="K8" i="65"/>
  <c r="I8" i="65"/>
  <c r="E8" i="65"/>
  <c r="D8" i="65"/>
  <c r="N7" i="65"/>
  <c r="K7" i="65"/>
  <c r="I7" i="65"/>
  <c r="E7" i="65"/>
  <c r="D7" i="65"/>
  <c r="N6" i="65"/>
  <c r="K6" i="65"/>
  <c r="I6" i="65"/>
  <c r="E6" i="65"/>
  <c r="D6" i="65"/>
  <c r="P56" i="64"/>
  <c r="O56" i="64"/>
  <c r="N56" i="64"/>
  <c r="M56" i="64"/>
  <c r="K56" i="64"/>
  <c r="I56" i="64"/>
  <c r="F56" i="64"/>
  <c r="E56" i="64"/>
  <c r="D56" i="64"/>
  <c r="A7" i="64"/>
  <c r="A8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A55" i="64"/>
  <c r="A56" i="64"/>
  <c r="P55" i="64"/>
  <c r="O55" i="64"/>
  <c r="N55" i="64"/>
  <c r="M55" i="64"/>
  <c r="K55" i="64"/>
  <c r="I55" i="64"/>
  <c r="F55" i="64"/>
  <c r="E55" i="64"/>
  <c r="D55" i="64"/>
  <c r="P54" i="64"/>
  <c r="O54" i="64"/>
  <c r="N54" i="64"/>
  <c r="M54" i="64"/>
  <c r="K54" i="64"/>
  <c r="I54" i="64"/>
  <c r="F54" i="64"/>
  <c r="E54" i="64"/>
  <c r="D54" i="64"/>
  <c r="P53" i="64"/>
  <c r="O53" i="64"/>
  <c r="N53" i="64"/>
  <c r="M53" i="64"/>
  <c r="K53" i="64"/>
  <c r="I53" i="64"/>
  <c r="F53" i="64"/>
  <c r="E53" i="64"/>
  <c r="D53" i="64"/>
  <c r="P52" i="64"/>
  <c r="O52" i="64"/>
  <c r="N52" i="64"/>
  <c r="M52" i="64"/>
  <c r="K52" i="64"/>
  <c r="I52" i="64"/>
  <c r="F52" i="64"/>
  <c r="E52" i="64"/>
  <c r="D52" i="64"/>
  <c r="P51" i="64"/>
  <c r="O51" i="64"/>
  <c r="N51" i="64"/>
  <c r="M51" i="64"/>
  <c r="K51" i="64"/>
  <c r="I51" i="64"/>
  <c r="F51" i="64"/>
  <c r="E51" i="64"/>
  <c r="D51" i="64"/>
  <c r="P50" i="64"/>
  <c r="O50" i="64"/>
  <c r="N50" i="64"/>
  <c r="M50" i="64"/>
  <c r="K50" i="64"/>
  <c r="I50" i="64"/>
  <c r="F50" i="64"/>
  <c r="E50" i="64"/>
  <c r="D50" i="64"/>
  <c r="P49" i="64"/>
  <c r="O49" i="64"/>
  <c r="N49" i="64"/>
  <c r="M49" i="64"/>
  <c r="K49" i="64"/>
  <c r="I49" i="64"/>
  <c r="F49" i="64"/>
  <c r="E49" i="64"/>
  <c r="D49" i="64"/>
  <c r="P48" i="64"/>
  <c r="O48" i="64"/>
  <c r="N48" i="64"/>
  <c r="M48" i="64"/>
  <c r="K48" i="64"/>
  <c r="I48" i="64"/>
  <c r="F48" i="64"/>
  <c r="E48" i="64"/>
  <c r="D48" i="64"/>
  <c r="P47" i="64"/>
  <c r="O47" i="64"/>
  <c r="N47" i="64"/>
  <c r="M47" i="64"/>
  <c r="K47" i="64"/>
  <c r="I47" i="64"/>
  <c r="F47" i="64"/>
  <c r="E47" i="64"/>
  <c r="D47" i="64"/>
  <c r="P46" i="64"/>
  <c r="O46" i="64"/>
  <c r="N46" i="64"/>
  <c r="M46" i="64"/>
  <c r="K46" i="64"/>
  <c r="I46" i="64"/>
  <c r="F46" i="64"/>
  <c r="E46" i="64"/>
  <c r="D46" i="64"/>
  <c r="P45" i="64"/>
  <c r="O45" i="64"/>
  <c r="N45" i="64"/>
  <c r="M45" i="64"/>
  <c r="K45" i="64"/>
  <c r="I45" i="64"/>
  <c r="F45" i="64"/>
  <c r="E45" i="64"/>
  <c r="D45" i="64"/>
  <c r="P44" i="64"/>
  <c r="O44" i="64"/>
  <c r="N44" i="64"/>
  <c r="M44" i="64"/>
  <c r="K44" i="64"/>
  <c r="I44" i="64"/>
  <c r="F44" i="64"/>
  <c r="E44" i="64"/>
  <c r="D44" i="64"/>
  <c r="P43" i="64"/>
  <c r="O43" i="64"/>
  <c r="N43" i="64"/>
  <c r="M43" i="64"/>
  <c r="K43" i="64"/>
  <c r="I43" i="64"/>
  <c r="F43" i="64"/>
  <c r="E43" i="64"/>
  <c r="D43" i="64"/>
  <c r="P42" i="64"/>
  <c r="O42" i="64"/>
  <c r="N42" i="64"/>
  <c r="M42" i="64"/>
  <c r="K42" i="64"/>
  <c r="I42" i="64"/>
  <c r="F42" i="64"/>
  <c r="E42" i="64"/>
  <c r="D42" i="64"/>
  <c r="P41" i="64"/>
  <c r="O41" i="64"/>
  <c r="N41" i="64"/>
  <c r="M41" i="64"/>
  <c r="K41" i="64"/>
  <c r="I41" i="64"/>
  <c r="F41" i="64"/>
  <c r="E41" i="64"/>
  <c r="D41" i="64"/>
  <c r="P40" i="64"/>
  <c r="O40" i="64"/>
  <c r="N40" i="64"/>
  <c r="M40" i="64"/>
  <c r="K40" i="64"/>
  <c r="I40" i="64"/>
  <c r="F40" i="64"/>
  <c r="E40" i="64"/>
  <c r="D40" i="64"/>
  <c r="P39" i="64"/>
  <c r="O39" i="64"/>
  <c r="N39" i="64"/>
  <c r="M39" i="64"/>
  <c r="K39" i="64"/>
  <c r="I39" i="64"/>
  <c r="F39" i="64"/>
  <c r="E39" i="64"/>
  <c r="D39" i="64"/>
  <c r="P38" i="64"/>
  <c r="O38" i="64"/>
  <c r="N38" i="64"/>
  <c r="M38" i="64"/>
  <c r="K38" i="64"/>
  <c r="I38" i="64"/>
  <c r="F38" i="64"/>
  <c r="E38" i="64"/>
  <c r="D38" i="64"/>
  <c r="P37" i="64"/>
  <c r="O37" i="64"/>
  <c r="N37" i="64"/>
  <c r="M37" i="64"/>
  <c r="K37" i="64"/>
  <c r="I37" i="64"/>
  <c r="F37" i="64"/>
  <c r="E37" i="64"/>
  <c r="D37" i="64"/>
  <c r="P36" i="64"/>
  <c r="O36" i="64"/>
  <c r="N36" i="64"/>
  <c r="M36" i="64"/>
  <c r="K36" i="64"/>
  <c r="I36" i="64"/>
  <c r="F36" i="64"/>
  <c r="E36" i="64"/>
  <c r="D36" i="64"/>
  <c r="N35" i="64"/>
  <c r="M35" i="64"/>
  <c r="K35" i="64"/>
  <c r="I35" i="64"/>
  <c r="F35" i="64"/>
  <c r="E35" i="64"/>
  <c r="D35" i="64"/>
  <c r="N34" i="64"/>
  <c r="M34" i="64"/>
  <c r="G28" i="64"/>
  <c r="K34" i="64"/>
  <c r="I34" i="64"/>
  <c r="F34" i="64"/>
  <c r="E34" i="64"/>
  <c r="D34" i="64"/>
  <c r="N33" i="64"/>
  <c r="G33" i="64"/>
  <c r="K33" i="64"/>
  <c r="I33" i="64"/>
  <c r="F33" i="64"/>
  <c r="E33" i="64"/>
  <c r="D33" i="64"/>
  <c r="N32" i="64"/>
  <c r="G32" i="64"/>
  <c r="K32" i="64"/>
  <c r="I32" i="64"/>
  <c r="F32" i="64"/>
  <c r="E32" i="64"/>
  <c r="D32" i="64"/>
  <c r="N31" i="64"/>
  <c r="G31" i="64"/>
  <c r="K31" i="64"/>
  <c r="I31" i="64"/>
  <c r="F31" i="64"/>
  <c r="E31" i="64"/>
  <c r="N30" i="64"/>
  <c r="G30" i="64"/>
  <c r="K30" i="64"/>
  <c r="I30" i="64"/>
  <c r="F30" i="64"/>
  <c r="E30" i="64"/>
  <c r="D30" i="64"/>
  <c r="N29" i="64"/>
  <c r="G29" i="64"/>
  <c r="K29" i="64"/>
  <c r="I29" i="64"/>
  <c r="F29" i="64"/>
  <c r="E29" i="64"/>
  <c r="D29" i="64"/>
  <c r="N28" i="64"/>
  <c r="F28" i="64"/>
  <c r="K28" i="64"/>
  <c r="I28" i="64"/>
  <c r="E28" i="64"/>
  <c r="N27" i="64"/>
  <c r="K27" i="64"/>
  <c r="I27" i="64"/>
  <c r="E27" i="64"/>
  <c r="D27" i="64"/>
  <c r="N26" i="64"/>
  <c r="K26" i="64"/>
  <c r="I26" i="64"/>
  <c r="E26" i="64"/>
  <c r="D26" i="64"/>
  <c r="N25" i="64"/>
  <c r="K25" i="64"/>
  <c r="I25" i="64"/>
  <c r="E25" i="64"/>
  <c r="D25" i="64"/>
  <c r="N24" i="64"/>
  <c r="K24" i="64"/>
  <c r="I24" i="64"/>
  <c r="E24" i="64"/>
  <c r="D24" i="64"/>
  <c r="N23" i="64"/>
  <c r="K23" i="64"/>
  <c r="I23" i="64"/>
  <c r="E23" i="64"/>
  <c r="D23" i="64"/>
  <c r="N22" i="64"/>
  <c r="K22" i="64"/>
  <c r="I22" i="64"/>
  <c r="E22" i="64"/>
  <c r="D22" i="64"/>
  <c r="N21" i="64"/>
  <c r="K21" i="64"/>
  <c r="I21" i="64"/>
  <c r="E21" i="64"/>
  <c r="D21" i="64"/>
  <c r="N20" i="64"/>
  <c r="K20" i="64"/>
  <c r="I20" i="64"/>
  <c r="E20" i="64"/>
  <c r="D20" i="64"/>
  <c r="N19" i="64"/>
  <c r="K19" i="64"/>
  <c r="I19" i="64"/>
  <c r="E19" i="64"/>
  <c r="D19" i="64"/>
  <c r="N18" i="64"/>
  <c r="K18" i="64"/>
  <c r="I18" i="64"/>
  <c r="E18" i="64"/>
  <c r="D18" i="64"/>
  <c r="N17" i="64"/>
  <c r="K17" i="64"/>
  <c r="I17" i="64"/>
  <c r="E17" i="64"/>
  <c r="D17" i="64"/>
  <c r="N16" i="64"/>
  <c r="K16" i="64"/>
  <c r="I16" i="64"/>
  <c r="E16" i="64"/>
  <c r="D16" i="64"/>
  <c r="N15" i="64"/>
  <c r="K15" i="64"/>
  <c r="I15" i="64"/>
  <c r="E15" i="64"/>
  <c r="D15" i="64"/>
  <c r="N14" i="64"/>
  <c r="K14" i="64"/>
  <c r="I14" i="64"/>
  <c r="E14" i="64"/>
  <c r="D14" i="64"/>
  <c r="V13" i="64"/>
  <c r="N13" i="64"/>
  <c r="K13" i="64"/>
  <c r="I13" i="64"/>
  <c r="E13" i="64"/>
  <c r="D13" i="64"/>
  <c r="N12" i="64"/>
  <c r="K12" i="64"/>
  <c r="I12" i="64"/>
  <c r="E12" i="64"/>
  <c r="D12" i="64"/>
  <c r="N11" i="64"/>
  <c r="K11" i="64"/>
  <c r="I11" i="64"/>
  <c r="E11" i="64"/>
  <c r="D11" i="64"/>
  <c r="N10" i="64"/>
  <c r="K10" i="64"/>
  <c r="I10" i="64"/>
  <c r="E10" i="64"/>
  <c r="D10" i="64"/>
  <c r="N9" i="64"/>
  <c r="K9" i="64"/>
  <c r="I9" i="64"/>
  <c r="E9" i="64"/>
  <c r="D9" i="64"/>
  <c r="N8" i="64"/>
  <c r="K8" i="64"/>
  <c r="I8" i="64"/>
  <c r="E8" i="64"/>
  <c r="D8" i="64"/>
  <c r="N7" i="64"/>
  <c r="K7" i="64"/>
  <c r="I7" i="64"/>
  <c r="E7" i="64"/>
  <c r="D7" i="64"/>
  <c r="N6" i="64"/>
  <c r="K6" i="64"/>
  <c r="I6" i="64"/>
  <c r="E6" i="64"/>
  <c r="D6" i="64"/>
  <c r="P56" i="61"/>
  <c r="O56" i="61"/>
  <c r="N56" i="61"/>
  <c r="M56" i="61"/>
  <c r="K56" i="61"/>
  <c r="I56" i="61"/>
  <c r="F56" i="61"/>
  <c r="E56" i="61"/>
  <c r="D5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P55" i="61"/>
  <c r="O55" i="61"/>
  <c r="N55" i="61"/>
  <c r="M55" i="61"/>
  <c r="K55" i="61"/>
  <c r="I55" i="61"/>
  <c r="F55" i="61"/>
  <c r="E55" i="61"/>
  <c r="D55" i="61"/>
  <c r="P54" i="61"/>
  <c r="O54" i="61"/>
  <c r="N54" i="61"/>
  <c r="M54" i="61"/>
  <c r="K54" i="61"/>
  <c r="I54" i="61"/>
  <c r="F54" i="61"/>
  <c r="E54" i="61"/>
  <c r="D54" i="61"/>
  <c r="P53" i="61"/>
  <c r="O53" i="61"/>
  <c r="N53" i="61"/>
  <c r="M53" i="61"/>
  <c r="K53" i="61"/>
  <c r="I53" i="61"/>
  <c r="F53" i="61"/>
  <c r="E53" i="61"/>
  <c r="D53" i="61"/>
  <c r="P52" i="61"/>
  <c r="O52" i="61"/>
  <c r="N52" i="61"/>
  <c r="M52" i="61"/>
  <c r="K52" i="61"/>
  <c r="I52" i="61"/>
  <c r="F52" i="61"/>
  <c r="E52" i="61"/>
  <c r="D52" i="61"/>
  <c r="P51" i="61"/>
  <c r="O51" i="61"/>
  <c r="N51" i="61"/>
  <c r="M51" i="61"/>
  <c r="K51" i="61"/>
  <c r="I51" i="61"/>
  <c r="F51" i="61"/>
  <c r="E51" i="61"/>
  <c r="D51" i="61"/>
  <c r="P50" i="61"/>
  <c r="O50" i="61"/>
  <c r="N50" i="61"/>
  <c r="M50" i="61"/>
  <c r="K50" i="61"/>
  <c r="I50" i="61"/>
  <c r="F50" i="61"/>
  <c r="E50" i="61"/>
  <c r="D50" i="61"/>
  <c r="P49" i="61"/>
  <c r="O49" i="61"/>
  <c r="N49" i="61"/>
  <c r="M49" i="61"/>
  <c r="K49" i="61"/>
  <c r="I49" i="61"/>
  <c r="F49" i="61"/>
  <c r="E49" i="61"/>
  <c r="D49" i="61"/>
  <c r="P48" i="61"/>
  <c r="O48" i="61"/>
  <c r="N48" i="61"/>
  <c r="M48" i="61"/>
  <c r="K48" i="61"/>
  <c r="I48" i="61"/>
  <c r="F48" i="61"/>
  <c r="E48" i="61"/>
  <c r="D48" i="61"/>
  <c r="P47" i="61"/>
  <c r="O47" i="61"/>
  <c r="N47" i="61"/>
  <c r="M47" i="61"/>
  <c r="K47" i="61"/>
  <c r="I47" i="61"/>
  <c r="F47" i="61"/>
  <c r="E47" i="61"/>
  <c r="D47" i="61"/>
  <c r="P46" i="61"/>
  <c r="O46" i="61"/>
  <c r="N46" i="61"/>
  <c r="M46" i="61"/>
  <c r="K46" i="61"/>
  <c r="I46" i="61"/>
  <c r="F46" i="61"/>
  <c r="E46" i="61"/>
  <c r="D46" i="61"/>
  <c r="P45" i="61"/>
  <c r="O45" i="61"/>
  <c r="N45" i="61"/>
  <c r="M45" i="61"/>
  <c r="K45" i="61"/>
  <c r="I45" i="61"/>
  <c r="F45" i="61"/>
  <c r="E45" i="61"/>
  <c r="D45" i="61"/>
  <c r="P44" i="61"/>
  <c r="O44" i="61"/>
  <c r="N44" i="61"/>
  <c r="M44" i="61"/>
  <c r="K44" i="61"/>
  <c r="I44" i="61"/>
  <c r="F44" i="61"/>
  <c r="E44" i="61"/>
  <c r="D44" i="61"/>
  <c r="P43" i="61"/>
  <c r="O43" i="61"/>
  <c r="N43" i="61"/>
  <c r="M43" i="61"/>
  <c r="K43" i="61"/>
  <c r="I43" i="61"/>
  <c r="F43" i="61"/>
  <c r="E43" i="61"/>
  <c r="D43" i="61"/>
  <c r="P42" i="61"/>
  <c r="O42" i="61"/>
  <c r="N42" i="61"/>
  <c r="M42" i="61"/>
  <c r="K42" i="61"/>
  <c r="I42" i="61"/>
  <c r="F42" i="61"/>
  <c r="E42" i="61"/>
  <c r="D42" i="61"/>
  <c r="P41" i="61"/>
  <c r="O41" i="61"/>
  <c r="N41" i="61"/>
  <c r="M41" i="61"/>
  <c r="K41" i="61"/>
  <c r="I41" i="61"/>
  <c r="F41" i="61"/>
  <c r="E41" i="61"/>
  <c r="D41" i="61"/>
  <c r="P40" i="61"/>
  <c r="O40" i="61"/>
  <c r="N40" i="61"/>
  <c r="M40" i="61"/>
  <c r="K40" i="61"/>
  <c r="I40" i="61"/>
  <c r="F40" i="61"/>
  <c r="E40" i="61"/>
  <c r="D40" i="61"/>
  <c r="P39" i="61"/>
  <c r="O39" i="61"/>
  <c r="N39" i="61"/>
  <c r="M39" i="61"/>
  <c r="K39" i="61"/>
  <c r="I39" i="61"/>
  <c r="F39" i="61"/>
  <c r="E39" i="61"/>
  <c r="D39" i="61"/>
  <c r="P38" i="61"/>
  <c r="O38" i="61"/>
  <c r="N38" i="61"/>
  <c r="M38" i="61"/>
  <c r="K38" i="61"/>
  <c r="I38" i="61"/>
  <c r="F38" i="61"/>
  <c r="E38" i="61"/>
  <c r="D38" i="61"/>
  <c r="P37" i="61"/>
  <c r="O37" i="61"/>
  <c r="N37" i="61"/>
  <c r="M37" i="61"/>
  <c r="K37" i="61"/>
  <c r="I37" i="61"/>
  <c r="F37" i="61"/>
  <c r="E37" i="61"/>
  <c r="D37" i="61"/>
  <c r="P36" i="61"/>
  <c r="O36" i="61"/>
  <c r="N36" i="61"/>
  <c r="M36" i="61"/>
  <c r="K36" i="61"/>
  <c r="I36" i="61"/>
  <c r="F36" i="61"/>
  <c r="E36" i="61"/>
  <c r="D36" i="61"/>
  <c r="N35" i="61"/>
  <c r="M35" i="61"/>
  <c r="K35" i="61"/>
  <c r="I35" i="61"/>
  <c r="F35" i="61"/>
  <c r="E35" i="61"/>
  <c r="D35" i="61"/>
  <c r="N34" i="61"/>
  <c r="M34" i="61"/>
  <c r="K34" i="61"/>
  <c r="I34" i="61"/>
  <c r="F34" i="61"/>
  <c r="E34" i="61"/>
  <c r="D34" i="61"/>
  <c r="N33" i="61"/>
  <c r="M33" i="61"/>
  <c r="K33" i="61"/>
  <c r="I33" i="61"/>
  <c r="F33" i="61"/>
  <c r="E33" i="61"/>
  <c r="D33" i="61"/>
  <c r="N32" i="61"/>
  <c r="M32" i="61"/>
  <c r="K32" i="61"/>
  <c r="I32" i="61"/>
  <c r="F32" i="61"/>
  <c r="E32" i="61"/>
  <c r="D32" i="61"/>
  <c r="N31" i="61"/>
  <c r="K31" i="61"/>
  <c r="I31" i="61"/>
  <c r="E31" i="61"/>
  <c r="D31" i="61"/>
  <c r="N30" i="61"/>
  <c r="K30" i="61"/>
  <c r="I30" i="61"/>
  <c r="E30" i="61"/>
  <c r="D30" i="61"/>
  <c r="N29" i="61"/>
  <c r="K29" i="61"/>
  <c r="I29" i="61"/>
  <c r="E29" i="61"/>
  <c r="D29" i="61"/>
  <c r="N28" i="61"/>
  <c r="K28" i="61"/>
  <c r="I28" i="61"/>
  <c r="E28" i="61"/>
  <c r="D28" i="61"/>
  <c r="N27" i="61"/>
  <c r="K27" i="61"/>
  <c r="I27" i="61"/>
  <c r="E27" i="61"/>
  <c r="D27" i="61"/>
  <c r="N26" i="61"/>
  <c r="K26" i="61"/>
  <c r="I26" i="61"/>
  <c r="E26" i="61"/>
  <c r="D26" i="61"/>
  <c r="N25" i="61"/>
  <c r="K25" i="61"/>
  <c r="I25" i="61"/>
  <c r="E25" i="61"/>
  <c r="D25" i="61"/>
  <c r="N24" i="61"/>
  <c r="K24" i="61"/>
  <c r="I24" i="61"/>
  <c r="E24" i="61"/>
  <c r="D24" i="61"/>
  <c r="N23" i="61"/>
  <c r="K23" i="61"/>
  <c r="I23" i="61"/>
  <c r="E23" i="61"/>
  <c r="D23" i="61"/>
  <c r="N22" i="61"/>
  <c r="K22" i="61"/>
  <c r="I22" i="61"/>
  <c r="E22" i="61"/>
  <c r="D22" i="61"/>
  <c r="N21" i="61"/>
  <c r="K21" i="61"/>
  <c r="I21" i="61"/>
  <c r="E21" i="61"/>
  <c r="D21" i="61"/>
  <c r="N20" i="61"/>
  <c r="K20" i="61"/>
  <c r="I20" i="61"/>
  <c r="E20" i="61"/>
  <c r="D20" i="61"/>
  <c r="N19" i="61"/>
  <c r="K19" i="61"/>
  <c r="I19" i="61"/>
  <c r="E19" i="61"/>
  <c r="D19" i="61"/>
  <c r="N18" i="61"/>
  <c r="K18" i="61"/>
  <c r="I18" i="61"/>
  <c r="E18" i="61"/>
  <c r="D18" i="61"/>
  <c r="N17" i="61"/>
  <c r="K17" i="61"/>
  <c r="I17" i="61"/>
  <c r="E17" i="61"/>
  <c r="D17" i="61"/>
  <c r="N16" i="61"/>
  <c r="K16" i="61"/>
  <c r="I16" i="61"/>
  <c r="E16" i="61"/>
  <c r="D16" i="61"/>
  <c r="N15" i="61"/>
  <c r="K15" i="61"/>
  <c r="I15" i="61"/>
  <c r="E15" i="61"/>
  <c r="D15" i="61"/>
  <c r="N14" i="61"/>
  <c r="K14" i="61"/>
  <c r="I14" i="61"/>
  <c r="E14" i="61"/>
  <c r="D14" i="61"/>
  <c r="V13" i="61"/>
  <c r="N13" i="61"/>
  <c r="K13" i="61"/>
  <c r="I13" i="61"/>
  <c r="E13" i="61"/>
  <c r="D13" i="61"/>
  <c r="N12" i="61"/>
  <c r="K12" i="61"/>
  <c r="I12" i="61"/>
  <c r="E12" i="61"/>
  <c r="D12" i="61"/>
  <c r="N11" i="61"/>
  <c r="K11" i="61"/>
  <c r="I11" i="61"/>
  <c r="E11" i="61"/>
  <c r="D11" i="61"/>
  <c r="N10" i="61"/>
  <c r="K10" i="61"/>
  <c r="I10" i="61"/>
  <c r="E10" i="61"/>
  <c r="D10" i="61"/>
  <c r="N9" i="61"/>
  <c r="K9" i="61"/>
  <c r="I9" i="61"/>
  <c r="E9" i="61"/>
  <c r="D9" i="61"/>
  <c r="N8" i="61"/>
  <c r="K8" i="61"/>
  <c r="I8" i="61"/>
  <c r="E8" i="61"/>
  <c r="D8" i="61"/>
  <c r="N7" i="61"/>
  <c r="K7" i="61"/>
  <c r="I7" i="61"/>
  <c r="E7" i="61"/>
  <c r="D7" i="61"/>
  <c r="N6" i="61"/>
  <c r="K6" i="61"/>
  <c r="I6" i="61"/>
  <c r="E6" i="61"/>
  <c r="D6" i="61"/>
  <c r="P56" i="20"/>
  <c r="O56" i="20"/>
  <c r="N56" i="20"/>
  <c r="M56" i="20"/>
  <c r="K56" i="20"/>
  <c r="I56" i="20"/>
  <c r="F56" i="20"/>
  <c r="E56" i="20"/>
  <c r="D5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P55" i="20"/>
  <c r="O55" i="20"/>
  <c r="N55" i="20"/>
  <c r="M55" i="20"/>
  <c r="K55" i="20"/>
  <c r="I55" i="20"/>
  <c r="F55" i="20"/>
  <c r="E55" i="20"/>
  <c r="D55" i="20"/>
  <c r="P54" i="20"/>
  <c r="O54" i="20"/>
  <c r="N54" i="20"/>
  <c r="M54" i="20"/>
  <c r="K54" i="20"/>
  <c r="I54" i="20"/>
  <c r="F54" i="20"/>
  <c r="E54" i="20"/>
  <c r="D54" i="20"/>
  <c r="P53" i="20"/>
  <c r="O53" i="20"/>
  <c r="N53" i="20"/>
  <c r="M53" i="20"/>
  <c r="K53" i="20"/>
  <c r="I53" i="20"/>
  <c r="F53" i="20"/>
  <c r="E53" i="20"/>
  <c r="D53" i="20"/>
  <c r="P52" i="20"/>
  <c r="O52" i="20"/>
  <c r="N52" i="20"/>
  <c r="M52" i="20"/>
  <c r="K52" i="20"/>
  <c r="I52" i="20"/>
  <c r="F52" i="20"/>
  <c r="E52" i="20"/>
  <c r="D52" i="20"/>
  <c r="P51" i="20"/>
  <c r="O51" i="20"/>
  <c r="N51" i="20"/>
  <c r="M51" i="20"/>
  <c r="K51" i="20"/>
  <c r="I51" i="20"/>
  <c r="F51" i="20"/>
  <c r="E51" i="20"/>
  <c r="D51" i="20"/>
  <c r="P50" i="20"/>
  <c r="O50" i="20"/>
  <c r="N50" i="20"/>
  <c r="M50" i="20"/>
  <c r="K50" i="20"/>
  <c r="I50" i="20"/>
  <c r="F50" i="20"/>
  <c r="E50" i="20"/>
  <c r="D50" i="20"/>
  <c r="P49" i="20"/>
  <c r="O49" i="20"/>
  <c r="N49" i="20"/>
  <c r="M49" i="20"/>
  <c r="K49" i="20"/>
  <c r="I49" i="20"/>
  <c r="F49" i="20"/>
  <c r="E49" i="20"/>
  <c r="D49" i="20"/>
  <c r="P48" i="20"/>
  <c r="O48" i="20"/>
  <c r="N48" i="20"/>
  <c r="M48" i="20"/>
  <c r="K48" i="20"/>
  <c r="I48" i="20"/>
  <c r="F48" i="20"/>
  <c r="E48" i="20"/>
  <c r="D48" i="20"/>
  <c r="P47" i="20"/>
  <c r="O47" i="20"/>
  <c r="N47" i="20"/>
  <c r="M47" i="20"/>
  <c r="K47" i="20"/>
  <c r="I47" i="20"/>
  <c r="F47" i="20"/>
  <c r="E47" i="20"/>
  <c r="D47" i="20"/>
  <c r="P46" i="20"/>
  <c r="O46" i="20"/>
  <c r="N46" i="20"/>
  <c r="M46" i="20"/>
  <c r="K46" i="20"/>
  <c r="I46" i="20"/>
  <c r="F46" i="20"/>
  <c r="E46" i="20"/>
  <c r="D46" i="20"/>
  <c r="P45" i="20"/>
  <c r="O45" i="20"/>
  <c r="N45" i="20"/>
  <c r="M45" i="20"/>
  <c r="K45" i="20"/>
  <c r="I45" i="20"/>
  <c r="F45" i="20"/>
  <c r="E45" i="20"/>
  <c r="D45" i="20"/>
  <c r="P44" i="20"/>
  <c r="O44" i="20"/>
  <c r="N44" i="20"/>
  <c r="M44" i="20"/>
  <c r="K44" i="20"/>
  <c r="I44" i="20"/>
  <c r="F44" i="20"/>
  <c r="E44" i="20"/>
  <c r="D44" i="20"/>
  <c r="P43" i="20"/>
  <c r="O43" i="20"/>
  <c r="N43" i="20"/>
  <c r="M43" i="20"/>
  <c r="K43" i="20"/>
  <c r="I43" i="20"/>
  <c r="F43" i="20"/>
  <c r="E43" i="20"/>
  <c r="D43" i="20"/>
  <c r="P42" i="20"/>
  <c r="O42" i="20"/>
  <c r="N42" i="20"/>
  <c r="M42" i="20"/>
  <c r="K42" i="20"/>
  <c r="I42" i="20"/>
  <c r="F42" i="20"/>
  <c r="E42" i="20"/>
  <c r="D42" i="20"/>
  <c r="P41" i="20"/>
  <c r="O41" i="20"/>
  <c r="N41" i="20"/>
  <c r="M41" i="20"/>
  <c r="K41" i="20"/>
  <c r="I41" i="20"/>
  <c r="F41" i="20"/>
  <c r="E41" i="20"/>
  <c r="D41" i="20"/>
  <c r="P40" i="20"/>
  <c r="O40" i="20"/>
  <c r="N40" i="20"/>
  <c r="M40" i="20"/>
  <c r="K40" i="20"/>
  <c r="I40" i="20"/>
  <c r="F40" i="20"/>
  <c r="E40" i="20"/>
  <c r="D40" i="20"/>
  <c r="P39" i="20"/>
  <c r="O39" i="20"/>
  <c r="N39" i="20"/>
  <c r="M39" i="20"/>
  <c r="K39" i="20"/>
  <c r="I39" i="20"/>
  <c r="F39" i="20"/>
  <c r="E39" i="20"/>
  <c r="D39" i="20"/>
  <c r="P38" i="20"/>
  <c r="O38" i="20"/>
  <c r="N38" i="20"/>
  <c r="M38" i="20"/>
  <c r="K38" i="20"/>
  <c r="I38" i="20"/>
  <c r="F38" i="20"/>
  <c r="E38" i="20"/>
  <c r="D38" i="20"/>
  <c r="P37" i="20"/>
  <c r="O37" i="20"/>
  <c r="N37" i="20"/>
  <c r="M37" i="20"/>
  <c r="K37" i="20"/>
  <c r="I37" i="20"/>
  <c r="F37" i="20"/>
  <c r="E37" i="20"/>
  <c r="D37" i="20"/>
  <c r="P36" i="20"/>
  <c r="O36" i="20"/>
  <c r="N36" i="20"/>
  <c r="M36" i="20"/>
  <c r="K36" i="20"/>
  <c r="I36" i="20"/>
  <c r="F36" i="20"/>
  <c r="E36" i="20"/>
  <c r="D36" i="20"/>
  <c r="N35" i="20"/>
  <c r="M35" i="20"/>
  <c r="K35" i="20"/>
  <c r="I35" i="20"/>
  <c r="F35" i="20"/>
  <c r="E35" i="20"/>
  <c r="D35" i="20"/>
  <c r="N34" i="20"/>
  <c r="K34" i="20"/>
  <c r="I34" i="20"/>
  <c r="G34" i="20"/>
  <c r="F34" i="20"/>
  <c r="E34" i="20"/>
  <c r="D34" i="20"/>
  <c r="N33" i="20"/>
  <c r="K33" i="20"/>
  <c r="I33" i="20"/>
  <c r="G33" i="20"/>
  <c r="F33" i="20"/>
  <c r="E33" i="20"/>
  <c r="D33" i="20"/>
  <c r="N32" i="20"/>
  <c r="K32" i="20"/>
  <c r="I32" i="20"/>
  <c r="F32" i="20"/>
  <c r="E32" i="20"/>
  <c r="D32" i="20"/>
  <c r="N31" i="20"/>
  <c r="K31" i="20"/>
  <c r="I31" i="20"/>
  <c r="E31" i="20"/>
  <c r="N30" i="20"/>
  <c r="K30" i="20"/>
  <c r="I30" i="20"/>
  <c r="E30" i="20"/>
  <c r="D30" i="20"/>
  <c r="N29" i="20"/>
  <c r="K29" i="20"/>
  <c r="I29" i="20"/>
  <c r="E29" i="20"/>
  <c r="D29" i="20"/>
  <c r="N28" i="20"/>
  <c r="K28" i="20"/>
  <c r="I28" i="20"/>
  <c r="E28" i="20"/>
  <c r="D28" i="20"/>
  <c r="N27" i="20"/>
  <c r="K27" i="20"/>
  <c r="I27" i="20"/>
  <c r="E27" i="20"/>
  <c r="D27" i="20"/>
  <c r="N26" i="20"/>
  <c r="K26" i="20"/>
  <c r="I26" i="20"/>
  <c r="E26" i="20"/>
  <c r="D26" i="20"/>
  <c r="N25" i="20"/>
  <c r="K25" i="20"/>
  <c r="I25" i="20"/>
  <c r="E25" i="20"/>
  <c r="D25" i="20"/>
  <c r="N24" i="20"/>
  <c r="K24" i="20"/>
  <c r="I24" i="20"/>
  <c r="E24" i="20"/>
  <c r="D24" i="20"/>
  <c r="N23" i="20"/>
  <c r="K23" i="20"/>
  <c r="I23" i="20"/>
  <c r="E23" i="20"/>
  <c r="D23" i="20"/>
  <c r="N22" i="20"/>
  <c r="K22" i="20"/>
  <c r="I22" i="20"/>
  <c r="E22" i="20"/>
  <c r="D22" i="20"/>
  <c r="N21" i="20"/>
  <c r="K21" i="20"/>
  <c r="I21" i="20"/>
  <c r="E21" i="20"/>
  <c r="D21" i="20"/>
  <c r="N20" i="20"/>
  <c r="K20" i="20"/>
  <c r="I20" i="20"/>
  <c r="E20" i="20"/>
  <c r="D20" i="20"/>
  <c r="N19" i="20"/>
  <c r="K19" i="20"/>
  <c r="I19" i="20"/>
  <c r="E19" i="20"/>
  <c r="D19" i="20"/>
  <c r="N18" i="20"/>
  <c r="K18" i="20"/>
  <c r="I18" i="20"/>
  <c r="E18" i="20"/>
  <c r="D18" i="20"/>
  <c r="N17" i="20"/>
  <c r="K17" i="20"/>
  <c r="I17" i="20"/>
  <c r="E17" i="20"/>
  <c r="D17" i="20"/>
  <c r="N16" i="20"/>
  <c r="K16" i="20"/>
  <c r="I16" i="20"/>
  <c r="E16" i="20"/>
  <c r="D16" i="20"/>
  <c r="N15" i="20"/>
  <c r="K15" i="20"/>
  <c r="I15" i="20"/>
  <c r="E15" i="20"/>
  <c r="D15" i="20"/>
  <c r="N14" i="20"/>
  <c r="K14" i="20"/>
  <c r="I14" i="20"/>
  <c r="E14" i="20"/>
  <c r="D14" i="20"/>
  <c r="V13" i="20"/>
  <c r="N13" i="20"/>
  <c r="K13" i="20"/>
  <c r="I13" i="20"/>
  <c r="E13" i="20"/>
  <c r="D13" i="20"/>
  <c r="N12" i="20"/>
  <c r="K12" i="20"/>
  <c r="I12" i="20"/>
  <c r="E12" i="20"/>
  <c r="D12" i="20"/>
  <c r="N11" i="20"/>
  <c r="K11" i="20"/>
  <c r="I11" i="20"/>
  <c r="E11" i="20"/>
  <c r="D11" i="20"/>
  <c r="N10" i="20"/>
  <c r="K10" i="20"/>
  <c r="I10" i="20"/>
  <c r="E10" i="20"/>
  <c r="D10" i="20"/>
  <c r="N9" i="20"/>
  <c r="K9" i="20"/>
  <c r="I9" i="20"/>
  <c r="E9" i="20"/>
  <c r="D9" i="20"/>
  <c r="N8" i="20"/>
  <c r="K8" i="20"/>
  <c r="I8" i="20"/>
  <c r="E8" i="20"/>
  <c r="D8" i="20"/>
  <c r="N7" i="20"/>
  <c r="K7" i="20"/>
  <c r="I7" i="20"/>
  <c r="E7" i="20"/>
  <c r="D7" i="20"/>
  <c r="N6" i="20"/>
  <c r="K6" i="20"/>
  <c r="I6" i="20"/>
  <c r="E6" i="20"/>
  <c r="D6" i="20"/>
  <c r="X46" i="19"/>
  <c r="AC40" i="19"/>
  <c r="Z40" i="19"/>
  <c r="AA40" i="19"/>
  <c r="K40" i="19"/>
  <c r="J40" i="19"/>
  <c r="F40" i="19"/>
  <c r="I40" i="19"/>
  <c r="H40" i="19"/>
  <c r="G40" i="19"/>
  <c r="E40" i="19"/>
  <c r="AC39" i="19"/>
  <c r="Z39" i="19"/>
  <c r="AA39" i="19"/>
  <c r="K39" i="19"/>
  <c r="J39" i="19"/>
  <c r="F39" i="19"/>
  <c r="I39" i="19"/>
  <c r="H39" i="19"/>
  <c r="G39" i="19"/>
  <c r="E39" i="19"/>
  <c r="AC38" i="19"/>
  <c r="Z38" i="19"/>
  <c r="AA38" i="19"/>
  <c r="K38" i="19"/>
  <c r="J38" i="19"/>
  <c r="F38" i="19"/>
  <c r="I38" i="19"/>
  <c r="H38" i="19"/>
  <c r="G38" i="19"/>
  <c r="E38" i="19"/>
  <c r="AC37" i="19"/>
  <c r="Z37" i="19"/>
  <c r="AA37" i="19"/>
  <c r="K37" i="19"/>
  <c r="J37" i="19"/>
  <c r="F37" i="19"/>
  <c r="I37" i="19"/>
  <c r="H37" i="19"/>
  <c r="G37" i="19"/>
  <c r="E37" i="19"/>
  <c r="AC27" i="19"/>
  <c r="K27" i="19"/>
  <c r="AC19" i="19"/>
  <c r="K19" i="19"/>
  <c r="AC24" i="19"/>
  <c r="K24" i="19"/>
  <c r="AC13" i="19"/>
  <c r="K13" i="19"/>
  <c r="AC28" i="19"/>
  <c r="K28" i="19"/>
  <c r="AC33" i="19"/>
  <c r="K33" i="19"/>
  <c r="AC22" i="19"/>
  <c r="K22" i="19"/>
  <c r="AC25" i="19"/>
  <c r="K25" i="19"/>
  <c r="AC31" i="19"/>
  <c r="K31" i="19"/>
  <c r="AC30" i="19"/>
  <c r="K30" i="19"/>
  <c r="AC29" i="19"/>
  <c r="K29" i="19"/>
  <c r="AC32" i="19"/>
  <c r="K32" i="19"/>
  <c r="AC34" i="19"/>
  <c r="K34" i="19"/>
  <c r="AC20" i="19"/>
  <c r="K20" i="19"/>
  <c r="AC26" i="19"/>
  <c r="K26" i="19"/>
  <c r="AC17" i="19"/>
  <c r="K17" i="19"/>
  <c r="AC14" i="19"/>
  <c r="K14" i="19"/>
  <c r="AC21" i="19"/>
  <c r="K21" i="19"/>
  <c r="AC9" i="19"/>
  <c r="K9" i="19"/>
  <c r="AC6" i="19"/>
  <c r="K6" i="19"/>
  <c r="AC16" i="19"/>
  <c r="K16" i="19"/>
  <c r="AC23" i="19"/>
  <c r="K23" i="19"/>
  <c r="AC15" i="19"/>
  <c r="K15" i="19"/>
  <c r="AC8" i="19"/>
  <c r="K8" i="19"/>
  <c r="AC7" i="19"/>
  <c r="K7" i="19"/>
  <c r="AC18" i="19"/>
  <c r="K18" i="19"/>
  <c r="AC12" i="19"/>
  <c r="K12" i="19"/>
  <c r="AC10" i="19"/>
  <c r="K10" i="19"/>
  <c r="AC5" i="19"/>
  <c r="K5" i="19"/>
  <c r="AC11" i="19"/>
  <c r="K11" i="19"/>
  <c r="M38" i="32"/>
  <c r="M37" i="32"/>
  <c r="A3" i="58"/>
  <c r="A4" i="58"/>
  <c r="A5" i="58"/>
  <c r="A6" i="58"/>
  <c r="A7" i="58"/>
  <c r="A8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Z5" i="58"/>
  <c r="Z4" i="58"/>
  <c r="Z3" i="58"/>
</calcChain>
</file>

<file path=xl/sharedStrings.xml><?xml version="1.0" encoding="utf-8"?>
<sst xmlns="http://schemas.openxmlformats.org/spreadsheetml/2006/main" count="1487" uniqueCount="528">
  <si>
    <t>Sail No.</t>
  </si>
  <si>
    <t>Helm</t>
  </si>
  <si>
    <t>Type</t>
  </si>
  <si>
    <t>Posn</t>
  </si>
  <si>
    <t>Sail Number</t>
  </si>
  <si>
    <t>ET1</t>
  </si>
  <si>
    <t>CT1</t>
  </si>
  <si>
    <t>Notes</t>
  </si>
  <si>
    <t>Boat Name</t>
  </si>
  <si>
    <t>OR</t>
  </si>
  <si>
    <t>Race Number</t>
  </si>
  <si>
    <t>Corrected Posn</t>
  </si>
  <si>
    <t>Total Points</t>
  </si>
  <si>
    <t>If someone DNFs a race then "DNF" should be entered as the finish time</t>
  </si>
  <si>
    <t>DSQ = Disq</t>
  </si>
  <si>
    <t>ualified</t>
  </si>
  <si>
    <t>DNS = Didn't sign on</t>
  </si>
  <si>
    <t>Fleet</t>
  </si>
  <si>
    <t>Class</t>
  </si>
  <si>
    <t>Hobie 16</t>
  </si>
  <si>
    <t>Nacra 5.5</t>
  </si>
  <si>
    <t>Nacra 5.0</t>
  </si>
  <si>
    <t>Crew</t>
  </si>
  <si>
    <t>S</t>
  </si>
  <si>
    <t>Finishers=</t>
  </si>
  <si>
    <t xml:space="preserve">Race Number </t>
  </si>
  <si>
    <t>Position</t>
  </si>
  <si>
    <t>Combined</t>
  </si>
  <si>
    <t>BoatName</t>
  </si>
  <si>
    <t>SailNumber</t>
  </si>
  <si>
    <t>DYC Hcap</t>
  </si>
  <si>
    <t>Dragoon</t>
  </si>
  <si>
    <t>Boat H'cap</t>
  </si>
  <si>
    <t>Disc</t>
  </si>
  <si>
    <t>Boat</t>
  </si>
  <si>
    <t>Boats Entered</t>
  </si>
  <si>
    <t>Published:</t>
  </si>
  <si>
    <t>Class H'cap</t>
  </si>
  <si>
    <t>Time -hhmmss</t>
  </si>
  <si>
    <t>HelmSurname</t>
  </si>
  <si>
    <t>CrewSurname</t>
  </si>
  <si>
    <t>Helm First Name</t>
  </si>
  <si>
    <t>Crew First name</t>
  </si>
  <si>
    <t>Label</t>
  </si>
  <si>
    <t>D1</t>
  </si>
  <si>
    <t>D2</t>
  </si>
  <si>
    <t>D3</t>
  </si>
  <si>
    <t>Laps</t>
  </si>
  <si>
    <t>Cyrille Girardin</t>
  </si>
  <si>
    <t>Richard Moberly</t>
  </si>
  <si>
    <t>Andrew Boyd</t>
  </si>
  <si>
    <t>David Scott</t>
  </si>
  <si>
    <t>Michael Winklmaier</t>
  </si>
  <si>
    <t>Michael Sulzer</t>
  </si>
  <si>
    <t>Harko Kloeze</t>
  </si>
  <si>
    <t>Erwin Telemans</t>
  </si>
  <si>
    <t>Jason Rubens</t>
  </si>
  <si>
    <t>Ype</t>
  </si>
  <si>
    <t>Al Bush</t>
  </si>
  <si>
    <t>Kalle</t>
  </si>
  <si>
    <t>Khaipho</t>
  </si>
  <si>
    <t>Andreas Schmidt</t>
  </si>
  <si>
    <t>Eveline</t>
  </si>
  <si>
    <t>Peter Scheren</t>
  </si>
  <si>
    <t>Adam Lovett</t>
  </si>
  <si>
    <t>Clementine James</t>
  </si>
  <si>
    <t>Theluji</t>
  </si>
  <si>
    <t>Meercat</t>
  </si>
  <si>
    <t>Strophic</t>
  </si>
  <si>
    <t>Tiger</t>
  </si>
  <si>
    <t>NED 3</t>
  </si>
  <si>
    <t>Reg. No.</t>
  </si>
  <si>
    <t>Local /Int.</t>
  </si>
  <si>
    <t>Alt. crew</t>
  </si>
  <si>
    <t>Boat Type</t>
  </si>
  <si>
    <t>Disclaimer</t>
  </si>
  <si>
    <t>Events</t>
  </si>
  <si>
    <t>Payment Confirmation</t>
  </si>
  <si>
    <t>Insurance</t>
  </si>
  <si>
    <t>AHCA</t>
  </si>
  <si>
    <t>L</t>
  </si>
  <si>
    <t xml:space="preserve">Andrew </t>
  </si>
  <si>
    <t>Boyd</t>
  </si>
  <si>
    <t>Sue</t>
  </si>
  <si>
    <t>Kiss my 'Aft</t>
  </si>
  <si>
    <t>H16</t>
  </si>
  <si>
    <t>Y</t>
  </si>
  <si>
    <t>b</t>
  </si>
  <si>
    <t>r</t>
  </si>
  <si>
    <t>Al</t>
  </si>
  <si>
    <t>Bush</t>
  </si>
  <si>
    <t>Don</t>
  </si>
  <si>
    <t>White</t>
  </si>
  <si>
    <t>Jose</t>
  </si>
  <si>
    <t>Jalapino</t>
  </si>
  <si>
    <t>Kees</t>
  </si>
  <si>
    <t>de Graaf</t>
  </si>
  <si>
    <t>Anna</t>
  </si>
  <si>
    <t>Chandler</t>
  </si>
  <si>
    <t>Miceal</t>
  </si>
  <si>
    <t>Edler</t>
  </si>
  <si>
    <t xml:space="preserve">Martin </t>
  </si>
  <si>
    <t>Akerlund</t>
  </si>
  <si>
    <t>Tina</t>
  </si>
  <si>
    <t>Magic Manta</t>
  </si>
  <si>
    <t>Nacra</t>
  </si>
  <si>
    <t>Infusion</t>
  </si>
  <si>
    <t>Cyrile</t>
  </si>
  <si>
    <t>Girardin</t>
  </si>
  <si>
    <t>Kirstine</t>
  </si>
  <si>
    <t>Thyge Nojgaard</t>
  </si>
  <si>
    <t>Meo Paka</t>
  </si>
  <si>
    <t>Arthur</t>
  </si>
  <si>
    <t>Heywood</t>
  </si>
  <si>
    <t>Steven</t>
  </si>
  <si>
    <t>Lanjouw</t>
  </si>
  <si>
    <t>Zanj Bajaj</t>
  </si>
  <si>
    <t>SE42</t>
  </si>
  <si>
    <t>Harko</t>
  </si>
  <si>
    <t>Kloeze</t>
  </si>
  <si>
    <t>Rik</t>
  </si>
  <si>
    <t>Peeperhorn</t>
  </si>
  <si>
    <t>Emily</t>
  </si>
  <si>
    <t>Leibchen</t>
  </si>
  <si>
    <t xml:space="preserve">Emily </t>
  </si>
  <si>
    <t>Liebchen</t>
  </si>
  <si>
    <t>Natalia</t>
  </si>
  <si>
    <t>Celani</t>
  </si>
  <si>
    <t>Inapaa</t>
  </si>
  <si>
    <t xml:space="preserve">Richard </t>
  </si>
  <si>
    <t>Moberly</t>
  </si>
  <si>
    <t>Hellman</t>
  </si>
  <si>
    <t>Jason</t>
  </si>
  <si>
    <t>Rubens</t>
  </si>
  <si>
    <t>Lars Bo</t>
  </si>
  <si>
    <t>Lund</t>
  </si>
  <si>
    <t>Adam</t>
  </si>
  <si>
    <t>Lovett</t>
  </si>
  <si>
    <t>Dave</t>
  </si>
  <si>
    <t>Scott</t>
  </si>
  <si>
    <t>Sarah</t>
  </si>
  <si>
    <t>Alpha Crusis</t>
  </si>
  <si>
    <t>Micheal</t>
  </si>
  <si>
    <t>Sulzer</t>
  </si>
  <si>
    <t>Annegret</t>
  </si>
  <si>
    <t>Wetzel</t>
  </si>
  <si>
    <t>Phoenix</t>
  </si>
  <si>
    <t>Paul</t>
  </si>
  <si>
    <t>Troll</t>
  </si>
  <si>
    <t>Tariq</t>
  </si>
  <si>
    <t>Nielson</t>
  </si>
  <si>
    <t>Kim</t>
  </si>
  <si>
    <t>Roland</t>
  </si>
  <si>
    <t>Van de Ven</t>
  </si>
  <si>
    <t>Peter</t>
  </si>
  <si>
    <t>Scheren</t>
  </si>
  <si>
    <t>Tigger</t>
  </si>
  <si>
    <t xml:space="preserve">Jeroen </t>
  </si>
  <si>
    <t>van 't Pad Bosch</t>
  </si>
  <si>
    <t>Geubbels</t>
  </si>
  <si>
    <t xml:space="preserve">Geoff </t>
  </si>
  <si>
    <t>Denton</t>
  </si>
  <si>
    <t>Winklmaier</t>
  </si>
  <si>
    <t>Beast</t>
  </si>
  <si>
    <t>RSA2</t>
  </si>
  <si>
    <t>Inter-20</t>
  </si>
  <si>
    <t>n/a</t>
  </si>
  <si>
    <t xml:space="preserve">Craig </t>
  </si>
  <si>
    <t>Wood</t>
  </si>
  <si>
    <t>Ron</t>
  </si>
  <si>
    <t>Bronkhurst</t>
  </si>
  <si>
    <t>Nauticat</t>
  </si>
  <si>
    <t>Paresh</t>
  </si>
  <si>
    <t>Patel</t>
  </si>
  <si>
    <t>Rhino</t>
  </si>
  <si>
    <t>Rauscher</t>
  </si>
  <si>
    <t>Andrew</t>
  </si>
  <si>
    <t>Tony</t>
  </si>
  <si>
    <t>Hughes</t>
  </si>
  <si>
    <t>Alistair</t>
  </si>
  <si>
    <t>James</t>
  </si>
  <si>
    <t>Lena</t>
  </si>
  <si>
    <t>Oscarsson</t>
  </si>
  <si>
    <t>Manta Resort II</t>
  </si>
  <si>
    <t>Smit</t>
  </si>
  <si>
    <t>Tommeke</t>
  </si>
  <si>
    <t>Vanneste</t>
  </si>
  <si>
    <t>I</t>
  </si>
  <si>
    <t>Johannes</t>
  </si>
  <si>
    <t>Lebede</t>
  </si>
  <si>
    <t xml:space="preserve">Vincent </t>
  </si>
  <si>
    <t>Langdon Morris</t>
  </si>
  <si>
    <t>Illovo</t>
  </si>
  <si>
    <t>Dart</t>
  </si>
  <si>
    <t xml:space="preserve">Harold </t>
  </si>
  <si>
    <t>Janz</t>
  </si>
  <si>
    <t xml:space="preserve">Nathaya </t>
  </si>
  <si>
    <t>#3</t>
  </si>
  <si>
    <t xml:space="preserve">Blaine </t>
  </si>
  <si>
    <t>Dodds</t>
  </si>
  <si>
    <t>Peter -Blaine</t>
  </si>
  <si>
    <t>Roxanne</t>
  </si>
  <si>
    <t>Hobie</t>
  </si>
  <si>
    <t>Wildcat</t>
  </si>
  <si>
    <t>Alternate</t>
  </si>
  <si>
    <t xml:space="preserve">Grahame </t>
  </si>
  <si>
    <t>Southwick</t>
  </si>
  <si>
    <t>Nunn</t>
  </si>
  <si>
    <t>Flying Fijian</t>
  </si>
  <si>
    <t xml:space="preserve">Charles </t>
  </si>
  <si>
    <t>Girard</t>
  </si>
  <si>
    <t>Frenchy</t>
  </si>
  <si>
    <t>du Preez</t>
  </si>
  <si>
    <t>8 Some Ting</t>
  </si>
  <si>
    <t>N</t>
  </si>
  <si>
    <t xml:space="preserve">Jonathan </t>
  </si>
  <si>
    <t>Stonier</t>
  </si>
  <si>
    <t>Richard</t>
  </si>
  <si>
    <t>Robinson</t>
  </si>
  <si>
    <t>Andjamo</t>
  </si>
  <si>
    <t>tbc</t>
  </si>
  <si>
    <t>Mathieu</t>
  </si>
  <si>
    <t>ROULLIER</t>
  </si>
  <si>
    <t>Khalil</t>
  </si>
  <si>
    <t>Ketari</t>
  </si>
  <si>
    <t>No. 6</t>
  </si>
  <si>
    <t xml:space="preserve">Robert </t>
  </si>
  <si>
    <t>Archibald</t>
  </si>
  <si>
    <t>Alexa</t>
  </si>
  <si>
    <t>Blaine</t>
  </si>
  <si>
    <t>Hobie Tiger 1</t>
  </si>
  <si>
    <t>Alexandra</t>
  </si>
  <si>
    <t>Weihrauch</t>
  </si>
  <si>
    <t xml:space="preserve">Anna </t>
  </si>
  <si>
    <t>Edris</t>
  </si>
  <si>
    <t>Mahony</t>
  </si>
  <si>
    <t>Conar</t>
  </si>
  <si>
    <t>Rowan</t>
  </si>
  <si>
    <t>Katie Taylor</t>
  </si>
  <si>
    <t>Simon</t>
  </si>
  <si>
    <t>Woods</t>
  </si>
  <si>
    <t>Amber</t>
  </si>
  <si>
    <t>Nicholas</t>
  </si>
  <si>
    <t>Mace</t>
  </si>
  <si>
    <t>Deidre</t>
  </si>
  <si>
    <t xml:space="preserve">Gunnar </t>
  </si>
  <si>
    <t>Larsen</t>
  </si>
  <si>
    <t xml:space="preserve">Frank </t>
  </si>
  <si>
    <t>de Waard</t>
  </si>
  <si>
    <t>Boskalis</t>
  </si>
  <si>
    <t xml:space="preserve">Conrad </t>
  </si>
  <si>
    <t>Schwindt</t>
  </si>
  <si>
    <t>n</t>
  </si>
  <si>
    <t>Ben </t>
  </si>
  <si>
    <t>Muller</t>
  </si>
  <si>
    <t>Tobie</t>
  </si>
  <si>
    <t>Mark </t>
  </si>
  <si>
    <t>Kopel</t>
  </si>
  <si>
    <t xml:space="preserve">Julian </t>
  </si>
  <si>
    <t>Power</t>
  </si>
  <si>
    <t>The other blonde</t>
  </si>
  <si>
    <t>Mike</t>
  </si>
  <si>
    <t>Goodyear</t>
  </si>
  <si>
    <t xml:space="preserve">Gary </t>
  </si>
  <si>
    <t>Hubach</t>
  </si>
  <si>
    <t xml:space="preserve">Louise </t>
  </si>
  <si>
    <t>William</t>
  </si>
  <si>
    <t>Kieser</t>
  </si>
  <si>
    <t>Mark</t>
  </si>
  <si>
    <t>Nicholls</t>
  </si>
  <si>
    <t>Huffin</t>
  </si>
  <si>
    <t>Belia</t>
  </si>
  <si>
    <t>Klaassen</t>
  </si>
  <si>
    <t>Petra</t>
  </si>
  <si>
    <t>Larsson</t>
  </si>
  <si>
    <t>Cat B</t>
  </si>
  <si>
    <t>Sahil</t>
  </si>
  <si>
    <t>mubango</t>
  </si>
  <si>
    <t>A</t>
  </si>
  <si>
    <t>B</t>
  </si>
  <si>
    <t>Fleet A Start Time</t>
  </si>
  <si>
    <t>Fleet B Start Time</t>
  </si>
  <si>
    <t>Timestamp</t>
  </si>
  <si>
    <t>Helm Name</t>
  </si>
  <si>
    <t>Helm Email</t>
  </si>
  <si>
    <t>Crew Name</t>
  </si>
  <si>
    <t>Crew Email</t>
  </si>
  <si>
    <t>Alternate Crew Name</t>
  </si>
  <si>
    <t>Alternate Crew email</t>
  </si>
  <si>
    <t>Charter Boat required...?</t>
  </si>
  <si>
    <t>Doing Bay Racing</t>
  </si>
  <si>
    <t>Doing Zanzibar Raid?</t>
  </si>
  <si>
    <t>Helm T-Shirt size</t>
  </si>
  <si>
    <t>Crew T-Shirt size</t>
  </si>
  <si>
    <t>City</t>
  </si>
  <si>
    <t>Country</t>
  </si>
  <si>
    <t>BudgetMoney</t>
  </si>
  <si>
    <t>Paid Bay</t>
  </si>
  <si>
    <t>Paid Raid</t>
  </si>
  <si>
    <t>8/14/2014 11:05:12</t>
  </si>
  <si>
    <t>michael.winklmaier@gmail.com</t>
  </si>
  <si>
    <t>Hilda Kiel</t>
  </si>
  <si>
    <t>hgkiel@gmx.net</t>
  </si>
  <si>
    <t>No - got my own</t>
  </si>
  <si>
    <t>Yes</t>
  </si>
  <si>
    <t>No</t>
  </si>
  <si>
    <t>XXL</t>
  </si>
  <si>
    <t>M</t>
  </si>
  <si>
    <t>Dar-es-salaam</t>
  </si>
  <si>
    <t>Tanzania</t>
  </si>
  <si>
    <t>8/15/2014 10:48:28</t>
  </si>
  <si>
    <t>pgparesh@gmail.com</t>
  </si>
  <si>
    <t>Matt</t>
  </si>
  <si>
    <t>fsm@cmcautomobiles.com</t>
  </si>
  <si>
    <t>XL</t>
  </si>
  <si>
    <t>Dar es Salaam</t>
  </si>
  <si>
    <t>8/18/2014 9:36:58</t>
  </si>
  <si>
    <t>schmidt-sulzer@web.de</t>
  </si>
  <si>
    <t>schmidt@wasserprojekt.de</t>
  </si>
  <si>
    <t>Nacra F18 Infusion</t>
  </si>
  <si>
    <t>8/18/2014 10:15:27</t>
  </si>
  <si>
    <t>Peter Folling</t>
  </si>
  <si>
    <t>pfolling@slb.com</t>
  </si>
  <si>
    <t>Philippe Roisse</t>
  </si>
  <si>
    <t>philroisse@hotmail.com</t>
  </si>
  <si>
    <t>Dar Es Salaam</t>
  </si>
  <si>
    <t>8/18/2014 11:20:41</t>
  </si>
  <si>
    <t>Tony Hughes</t>
  </si>
  <si>
    <t>ahughes@lcg.co.tz</t>
  </si>
  <si>
    <t>Richard Stanley</t>
  </si>
  <si>
    <t>his@stanlet-tz.com</t>
  </si>
  <si>
    <t>M, L</t>
  </si>
  <si>
    <t>8/18/2014 15:05:17</t>
  </si>
  <si>
    <t>Juan</t>
  </si>
  <si>
    <t>jl871@nyu.edu</t>
  </si>
  <si>
    <t>TBA</t>
  </si>
  <si>
    <t>Lueiro</t>
  </si>
  <si>
    <t>8/18/2014 15:40:52</t>
  </si>
  <si>
    <t>cyrgir@gmail.com</t>
  </si>
  <si>
    <t>Olivier Praz</t>
  </si>
  <si>
    <t>olivierpraz@gmail.com</t>
  </si>
  <si>
    <t>8/18/2014 21:37:37</t>
  </si>
  <si>
    <t>clementinejames@gmail.com</t>
  </si>
  <si>
    <t>Natalia Celani</t>
  </si>
  <si>
    <t>natalia.celani@tz.sabmiller.com</t>
  </si>
  <si>
    <t>Lauren Padilla</t>
  </si>
  <si>
    <t>8/19/2014 11:04:55</t>
  </si>
  <si>
    <t>Filip Tack</t>
  </si>
  <si>
    <t>filip@appliedtechtz.com</t>
  </si>
  <si>
    <t>Simon Delens</t>
  </si>
  <si>
    <t>simon.delens@twigacement.com</t>
  </si>
  <si>
    <t>8/20/2014 11:22:35</t>
  </si>
  <si>
    <t>Kyle</t>
  </si>
  <si>
    <t>kyleboman@gmail.com</t>
  </si>
  <si>
    <t>Johannesburg</t>
  </si>
  <si>
    <t>South Africa</t>
  </si>
  <si>
    <t>8/20/2014 18:00:06</t>
  </si>
  <si>
    <t>Jonathan Hawkins</t>
  </si>
  <si>
    <t>hawkinsgroup@telkomsa.net</t>
  </si>
  <si>
    <t>Antoinette Burkhardt</t>
  </si>
  <si>
    <t>8/28/2014 9:50:16</t>
  </si>
  <si>
    <t>charles@hobie.co.za</t>
  </si>
  <si>
    <t>JHB</t>
  </si>
  <si>
    <t>8/28/2014 12:14:34</t>
  </si>
  <si>
    <t>Mark Kopel</t>
  </si>
  <si>
    <t>sailing@fabtec-skylights.co.za</t>
  </si>
  <si>
    <t>Julian Power</t>
  </si>
  <si>
    <t>julian@gw.co.za</t>
  </si>
  <si>
    <t>8/30/2014 11:03:55</t>
  </si>
  <si>
    <t>Nicholas Zervos</t>
  </si>
  <si>
    <t>nicholaszervos@gmail.com</t>
  </si>
  <si>
    <t>Henry Jones</t>
  </si>
  <si>
    <t>henry.a.c.jones@gmail.com</t>
  </si>
  <si>
    <t>Perth</t>
  </si>
  <si>
    <t>Australia</t>
  </si>
  <si>
    <t>Craig Wood</t>
  </si>
  <si>
    <t>Robert Fine</t>
  </si>
  <si>
    <t>Cape Town</t>
  </si>
  <si>
    <t>Joachim Bildstein</t>
  </si>
  <si>
    <t>Muscat</t>
  </si>
  <si>
    <t>Oman</t>
  </si>
  <si>
    <t>Richard Stubbs</t>
  </si>
  <si>
    <t>Dart 18</t>
  </si>
  <si>
    <t>Harare</t>
  </si>
  <si>
    <t>Zimbabwe</t>
  </si>
  <si>
    <t>Suva</t>
  </si>
  <si>
    <t>Fiji</t>
  </si>
  <si>
    <t>Nacra F18</t>
  </si>
  <si>
    <t>Roland van de Ven</t>
  </si>
  <si>
    <t>Craig Hulbert</t>
  </si>
  <si>
    <t>Durban</t>
  </si>
  <si>
    <t>Comment</t>
  </si>
  <si>
    <t>deposited into office</t>
  </si>
  <si>
    <t>paying by chit 9/9/14</t>
  </si>
  <si>
    <t>paid into office</t>
  </si>
  <si>
    <t>paid into ofice</t>
  </si>
  <si>
    <t>Carrie Wood</t>
  </si>
  <si>
    <t>YPE Smit</t>
  </si>
  <si>
    <t>Charles Dobie</t>
  </si>
  <si>
    <t>Belia Klaasman</t>
  </si>
  <si>
    <t>Yulia Miller</t>
  </si>
  <si>
    <t>Tom Stanley</t>
  </si>
  <si>
    <t>Jack/Peter</t>
  </si>
  <si>
    <t>Christina</t>
  </si>
  <si>
    <t>Kyle Boman</t>
  </si>
  <si>
    <t>Brenan Robinson</t>
  </si>
  <si>
    <t>Charles Girrard</t>
  </si>
  <si>
    <t>Gary Hubach</t>
  </si>
  <si>
    <t>Nasser Ali</t>
  </si>
  <si>
    <t>Ellen Ciampi</t>
  </si>
  <si>
    <t>S Ferry</t>
  </si>
  <si>
    <t>L Hawkins</t>
  </si>
  <si>
    <t>Jon Hawkins</t>
  </si>
  <si>
    <t>Toni Burqhart</t>
  </si>
  <si>
    <t>Hobie Tiger 18</t>
  </si>
  <si>
    <t>Fish G. Southwick</t>
  </si>
  <si>
    <t>Sharon Raynes</t>
  </si>
  <si>
    <t>Kalle Hellman</t>
  </si>
  <si>
    <t>Chiada</t>
  </si>
  <si>
    <t>Pieter Bonneraijeu</t>
  </si>
  <si>
    <t>0600</t>
  </si>
  <si>
    <t>Kim Troll</t>
  </si>
  <si>
    <t>Hobie 18</t>
  </si>
  <si>
    <t>Laura Kelly</t>
  </si>
  <si>
    <t>Rob Pettit</t>
  </si>
  <si>
    <t>Nassor Alamki</t>
  </si>
  <si>
    <t>Machano Mussa</t>
  </si>
  <si>
    <t>Matteaus Walcher</t>
  </si>
  <si>
    <t>Adriana Mariano</t>
  </si>
  <si>
    <t>Joe Bilstein</t>
  </si>
  <si>
    <t>Chiara</t>
  </si>
  <si>
    <t>Kees De Graaf</t>
  </si>
  <si>
    <t>Anna Chandler</t>
  </si>
  <si>
    <t>Grahame Southwick</t>
  </si>
  <si>
    <t>Sharon Rayner</t>
  </si>
  <si>
    <t>Stephanie Goodyear</t>
  </si>
  <si>
    <t>Garth Loudon</t>
  </si>
  <si>
    <t>Robbie Edouard</t>
  </si>
  <si>
    <t>Tanguy Garot</t>
  </si>
  <si>
    <t>Johannes Tallen</t>
  </si>
  <si>
    <t>Angela Stenger</t>
  </si>
  <si>
    <t>Charles Desmarquest</t>
  </si>
  <si>
    <t>Christian Plfeiderer</t>
  </si>
  <si>
    <t>Claus Dettelbacher</t>
  </si>
  <si>
    <t>Sarah Scott</t>
  </si>
  <si>
    <t>Justin Hoon</t>
  </si>
  <si>
    <t>Nick Zervos</t>
  </si>
  <si>
    <t>Christian Ponnotti</t>
  </si>
  <si>
    <t>Alistair Bush</t>
  </si>
  <si>
    <t>Andrew Stanley</t>
  </si>
  <si>
    <t>Richard Stephens</t>
  </si>
  <si>
    <t>Tamzin Mulline</t>
  </si>
  <si>
    <t>Ronald Gerritsen</t>
  </si>
  <si>
    <t>Anno van der Meer</t>
  </si>
  <si>
    <t>Mark Henderson</t>
  </si>
  <si>
    <t>Shane Rumbold</t>
  </si>
  <si>
    <t>Tony Norris</t>
  </si>
  <si>
    <t>Tina Plattner</t>
  </si>
  <si>
    <t>Charles Girard</t>
  </si>
  <si>
    <t>Mike Goodyear</t>
  </si>
  <si>
    <t>Jason Reuben</t>
  </si>
  <si>
    <t>Paresh Patel</t>
  </si>
  <si>
    <t>Matt Olivier</t>
  </si>
  <si>
    <t>Lenno Telemans</t>
  </si>
  <si>
    <t>Suzanne Morton</t>
  </si>
  <si>
    <t>John van der Vyver</t>
  </si>
  <si>
    <t>Sam van der Vyver</t>
  </si>
  <si>
    <t>Tom Allen</t>
  </si>
  <si>
    <t>Christina Balarin</t>
  </si>
  <si>
    <t>2751 retired - broken mast - Jason</t>
  </si>
  <si>
    <t>91741 retired - broken mast - david scott</t>
  </si>
  <si>
    <t>1659 capsized - michael sulzer</t>
  </si>
  <si>
    <t>nr.4</t>
  </si>
  <si>
    <t>nr.5</t>
  </si>
  <si>
    <t>parash</t>
  </si>
  <si>
    <t>reg 2747 -- actual sail 2749</t>
  </si>
  <si>
    <t>racw 1</t>
  </si>
  <si>
    <t>race1</t>
  </si>
  <si>
    <t>Zanzibar Guys</t>
  </si>
  <si>
    <t>DNF</t>
  </si>
  <si>
    <t>Jason Reuben-Adam Lovett</t>
  </si>
  <si>
    <t>PROVISIONAL RESULTS</t>
  </si>
  <si>
    <t>DNS</t>
  </si>
  <si>
    <t>Clementine James-Laura Kelly</t>
  </si>
  <si>
    <t>John van der Vyver-Sam van der Vyver</t>
  </si>
  <si>
    <t>Andrew Boyd-Kim Troll</t>
  </si>
  <si>
    <t>Cyrille Girardin-Rob Pettit</t>
  </si>
  <si>
    <t>Nassor Alamki-Machano Mussa</t>
  </si>
  <si>
    <t>Matteaus Walcher-Adriana Mariano</t>
  </si>
  <si>
    <t>Joe Bilstein-Chiara</t>
  </si>
  <si>
    <t>Kees De Graaf-Anna Chandler</t>
  </si>
  <si>
    <t>David Scott-Suzanne Morton</t>
  </si>
  <si>
    <t>Grahame Southwick-Sharon Rayner</t>
  </si>
  <si>
    <t>Robert Fine-Stephanie Goodyear</t>
  </si>
  <si>
    <t>Garth Loudon-Robbie Edouard</t>
  </si>
  <si>
    <t>Michael Winklmaier-Tanguy Garot</t>
  </si>
  <si>
    <t>Craig Wood-Carrie Wood</t>
  </si>
  <si>
    <t>Johannes Tallen-Angela Stenger</t>
  </si>
  <si>
    <t>Christian Plfeiderer-Claus Dettelbacher</t>
  </si>
  <si>
    <t>Sarah Scott-Justin Hoon</t>
  </si>
  <si>
    <t>Nick Zervos-Christian Ponnotti</t>
  </si>
  <si>
    <t>Alistair Bush-Andrew Stanley</t>
  </si>
  <si>
    <t>Richard Stephens-Tamzin Mulline</t>
  </si>
  <si>
    <t>Ronald Gerritsen-Anno van der Meer</t>
  </si>
  <si>
    <t>Mark Henderson-Shane Rumbold</t>
  </si>
  <si>
    <t>Tony Norris-Tina Plattner</t>
  </si>
  <si>
    <t>Tony Hughes-Richard Stanley</t>
  </si>
  <si>
    <t>Charles Girard-Gary Hubach</t>
  </si>
  <si>
    <t>Mike Goodyear-Kyle Boman</t>
  </si>
  <si>
    <t>Paresh Patel-Matt Olivier</t>
  </si>
  <si>
    <t>Erwin Telemans-Lenno Telemans</t>
  </si>
  <si>
    <t>Michael Sulzer-Andreas Schmidt</t>
  </si>
  <si>
    <t>Tom Allen-Christina Balarin</t>
  </si>
  <si>
    <t>nassor almaki</t>
  </si>
  <si>
    <t>nassor alamki</t>
  </si>
  <si>
    <t>machano mussa</t>
  </si>
  <si>
    <t>nassor almaki-machano mussa</t>
  </si>
  <si>
    <t>ryan pape</t>
  </si>
  <si>
    <t>simon mayers</t>
  </si>
  <si>
    <t>ryan pape-simon mayers</t>
  </si>
  <si>
    <t>STP</t>
  </si>
  <si>
    <t>retired</t>
  </si>
  <si>
    <t>Roland van de Ven-Peter Scheren</t>
  </si>
  <si>
    <t>Savannah Desmarquest</t>
  </si>
  <si>
    <t>Charles Desmarquest-Savannah Desmarquest</t>
  </si>
  <si>
    <t>RTD broken tiller</t>
  </si>
  <si>
    <t>STP 4.20m start late</t>
  </si>
  <si>
    <t>RTD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</si>
</sst>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-* #,##0_-;\-* #,##0_-;_-* &quot;-&quot;??_-;_-@_-"/>
    <numFmt numFmtId="165" formatCode="0.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Consolas"/>
      <family val="3"/>
    </font>
    <font>
      <b/>
      <sz val="10"/>
      <name val="Consolas"/>
      <family val="3"/>
    </font>
    <font>
      <sz val="10"/>
      <name val="Arial"/>
      <family val="2"/>
    </font>
    <font>
      <sz val="9.5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b/>
      <sz val="9.5"/>
      <name val="Arial"/>
      <family val="2"/>
    </font>
    <font>
      <sz val="10"/>
      <color theme="0" tint="-0.249977111117893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0"/>
      <color rgb="FF222222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name val="Arial"/>
      <family val="2"/>
    </font>
    <font>
      <sz val="10"/>
      <color theme="0"/>
      <name val="Consolas"/>
      <family val="3"/>
    </font>
    <font>
      <sz val="10"/>
      <color theme="1"/>
      <name val="Consolas"/>
      <family val="3"/>
    </font>
    <font>
      <sz val="10"/>
      <color theme="1"/>
      <name val="Arial"/>
    </font>
    <font>
      <sz val="14"/>
      <color rgb="FFFF0000"/>
      <name val="Arial"/>
    </font>
    <font>
      <sz val="14"/>
      <name val="Arial"/>
    </font>
    <font>
      <sz val="8"/>
      <color rgb="FF000000"/>
      <name val="Arial"/>
      <family val="2"/>
    </font>
    <font>
      <sz val="10"/>
      <color rgb="FFFF0000"/>
      <name val="Arial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0">
    <xf numFmtId="0" fontId="0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38">
    <xf numFmtId="0" fontId="0" fillId="0" borderId="0" xfId="0"/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right"/>
    </xf>
    <xf numFmtId="1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2" borderId="0" xfId="0" applyFill="1" applyBorder="1"/>
    <xf numFmtId="0" fontId="0" fillId="3" borderId="0" xfId="0" applyFill="1" applyBorder="1"/>
    <xf numFmtId="0" fontId="0" fillId="2" borderId="0" xfId="0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5" fillId="3" borderId="1" xfId="0" applyFont="1" applyFill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0" fillId="0" borderId="0" xfId="0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3" fillId="0" borderId="1" xfId="0" applyFont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center"/>
    </xf>
    <xf numFmtId="0" fontId="0" fillId="5" borderId="2" xfId="0" applyFill="1" applyBorder="1"/>
    <xf numFmtId="2" fontId="5" fillId="2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0" fillId="0" borderId="11" xfId="0" applyFill="1" applyBorder="1"/>
    <xf numFmtId="0" fontId="7" fillId="0" borderId="11" xfId="0" applyFont="1" applyFill="1" applyBorder="1"/>
    <xf numFmtId="0" fontId="7" fillId="0" borderId="0" xfId="0" applyFont="1" applyAlignment="1">
      <alignment horizontal="left"/>
    </xf>
    <xf numFmtId="0" fontId="7" fillId="0" borderId="0" xfId="0" applyFont="1" applyFill="1" applyBorder="1"/>
    <xf numFmtId="0" fontId="0" fillId="0" borderId="0" xfId="0" applyAlignment="1">
      <alignment horizontal="center"/>
    </xf>
    <xf numFmtId="0" fontId="5" fillId="3" borderId="11" xfId="0" applyFont="1" applyFill="1" applyBorder="1"/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3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10" fillId="0" borderId="0" xfId="0" applyFont="1" applyAlignment="1">
      <alignment vertical="center"/>
    </xf>
    <xf numFmtId="0" fontId="7" fillId="0" borderId="0" xfId="0" applyFont="1"/>
    <xf numFmtId="0" fontId="8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3" fillId="0" borderId="11" xfId="0" applyFont="1" applyFill="1" applyBorder="1"/>
    <xf numFmtId="0" fontId="0" fillId="0" borderId="1" xfId="0" applyFont="1" applyFill="1" applyBorder="1"/>
    <xf numFmtId="0" fontId="3" fillId="0" borderId="0" xfId="0" applyFont="1" applyAlignment="1">
      <alignment horizontal="center"/>
    </xf>
    <xf numFmtId="0" fontId="14" fillId="0" borderId="4" xfId="1" applyFont="1" applyBorder="1" applyAlignment="1">
      <alignment horizontal="center" wrapText="1"/>
    </xf>
    <xf numFmtId="0" fontId="14" fillId="0" borderId="6" xfId="1" applyFont="1" applyBorder="1" applyAlignment="1">
      <alignment horizontal="center" wrapText="1"/>
    </xf>
    <xf numFmtId="0" fontId="14" fillId="0" borderId="6" xfId="1" applyFont="1" applyBorder="1" applyAlignment="1">
      <alignment wrapText="1"/>
    </xf>
    <xf numFmtId="0" fontId="14" fillId="0" borderId="5" xfId="1" applyFont="1" applyBorder="1" applyAlignment="1">
      <alignment wrapText="1"/>
    </xf>
    <xf numFmtId="0" fontId="14" fillId="0" borderId="0" xfId="1" applyFont="1" applyAlignment="1">
      <alignment wrapText="1"/>
    </xf>
    <xf numFmtId="0" fontId="2" fillId="0" borderId="18" xfId="1" applyBorder="1" applyAlignment="1">
      <alignment horizontal="center"/>
    </xf>
    <xf numFmtId="0" fontId="2" fillId="0" borderId="19" xfId="1" applyBorder="1" applyAlignment="1">
      <alignment horizontal="center"/>
    </xf>
    <xf numFmtId="0" fontId="15" fillId="0" borderId="19" xfId="1" applyFont="1" applyBorder="1"/>
    <xf numFmtId="0" fontId="15" fillId="0" borderId="19" xfId="1" applyFont="1" applyBorder="1" applyAlignment="1">
      <alignment horizontal="center"/>
    </xf>
    <xf numFmtId="0" fontId="2" fillId="0" borderId="19" xfId="1" applyBorder="1"/>
    <xf numFmtId="0" fontId="2" fillId="0" borderId="20" xfId="1" applyBorder="1"/>
    <xf numFmtId="0" fontId="2" fillId="0" borderId="0" xfId="1"/>
    <xf numFmtId="0" fontId="2" fillId="0" borderId="21" xfId="1" applyBorder="1" applyAlignment="1">
      <alignment horizontal="center"/>
    </xf>
    <xf numFmtId="0" fontId="2" fillId="0" borderId="22" xfId="1" applyBorder="1" applyAlignment="1">
      <alignment horizontal="center"/>
    </xf>
    <xf numFmtId="0" fontId="15" fillId="0" borderId="22" xfId="1" applyFont="1" applyBorder="1"/>
    <xf numFmtId="0" fontId="16" fillId="0" borderId="22" xfId="1" applyFont="1" applyBorder="1"/>
    <xf numFmtId="0" fontId="16" fillId="0" borderId="22" xfId="1" applyFont="1" applyBorder="1" applyAlignment="1">
      <alignment horizontal="center"/>
    </xf>
    <xf numFmtId="0" fontId="2" fillId="0" borderId="22" xfId="1" applyBorder="1"/>
    <xf numFmtId="0" fontId="2" fillId="0" borderId="23" xfId="1" applyBorder="1"/>
    <xf numFmtId="0" fontId="15" fillId="0" borderId="22" xfId="1" applyFont="1" applyBorder="1" applyAlignment="1">
      <alignment horizontal="center"/>
    </xf>
    <xf numFmtId="0" fontId="2" fillId="0" borderId="24" xfId="1" applyBorder="1" applyAlignment="1">
      <alignment horizontal="center"/>
    </xf>
    <xf numFmtId="0" fontId="2" fillId="0" borderId="25" xfId="1" applyBorder="1" applyAlignment="1">
      <alignment horizontal="center"/>
    </xf>
    <xf numFmtId="0" fontId="2" fillId="0" borderId="25" xfId="1" applyBorder="1"/>
    <xf numFmtId="0" fontId="2" fillId="0" borderId="26" xfId="1" applyBorder="1"/>
    <xf numFmtId="0" fontId="2" fillId="0" borderId="0" xfId="1" applyAlignment="1">
      <alignment horizontal="center"/>
    </xf>
    <xf numFmtId="0" fontId="13" fillId="0" borderId="27" xfId="2" applyFont="1" applyBorder="1" applyAlignment="1">
      <alignment wrapText="1"/>
    </xf>
    <xf numFmtId="0" fontId="13" fillId="0" borderId="27" xfId="2" applyFont="1" applyBorder="1" applyAlignment="1">
      <alignment horizontal="right" wrapText="1"/>
    </xf>
    <xf numFmtId="0" fontId="13" fillId="0" borderId="27" xfId="2" applyFont="1" applyBorder="1" applyAlignment="1">
      <alignment vertical="center" wrapText="1"/>
    </xf>
    <xf numFmtId="0" fontId="17" fillId="0" borderId="27" xfId="2" applyFont="1" applyBorder="1" applyAlignment="1">
      <alignment wrapText="1"/>
    </xf>
    <xf numFmtId="0" fontId="17" fillId="6" borderId="27" xfId="2" applyFont="1" applyFill="1" applyBorder="1" applyAlignment="1">
      <alignment wrapText="1"/>
    </xf>
    <xf numFmtId="0" fontId="3" fillId="0" borderId="0" xfId="0" applyFont="1" applyAlignment="1">
      <alignment horizontal="center"/>
    </xf>
    <xf numFmtId="0" fontId="18" fillId="0" borderId="27" xfId="2" applyFont="1" applyBorder="1" applyAlignment="1">
      <alignment vertical="center" wrapText="1"/>
    </xf>
    <xf numFmtId="0" fontId="0" fillId="0" borderId="0" xfId="0" quotePrefix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Fill="1" applyBorder="1"/>
    <xf numFmtId="0" fontId="23" fillId="0" borderId="1" xfId="0" applyFont="1" applyFill="1" applyBorder="1"/>
    <xf numFmtId="0" fontId="3" fillId="0" borderId="0" xfId="0" applyFont="1" applyAlignment="1">
      <alignment horizontal="center"/>
    </xf>
    <xf numFmtId="0" fontId="0" fillId="0" borderId="28" xfId="0" applyBorder="1" applyAlignment="1">
      <alignment horizontal="left"/>
    </xf>
    <xf numFmtId="0" fontId="0" fillId="0" borderId="29" xfId="0" applyBorder="1"/>
    <xf numFmtId="0" fontId="24" fillId="0" borderId="1" xfId="2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165" fontId="21" fillId="3" borderId="1" xfId="0" applyNumberFormat="1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/>
    </xf>
    <xf numFmtId="165" fontId="21" fillId="3" borderId="10" xfId="0" applyNumberFormat="1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3" fillId="0" borderId="30" xfId="0" applyFont="1" applyBorder="1" applyAlignment="1">
      <alignment horizontal="center" wrapText="1"/>
    </xf>
    <xf numFmtId="0" fontId="21" fillId="4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wrapText="1"/>
    </xf>
    <xf numFmtId="0" fontId="27" fillId="0" borderId="8" xfId="0" applyFont="1" applyBorder="1" applyAlignment="1">
      <alignment wrapText="1"/>
    </xf>
    <xf numFmtId="0" fontId="27" fillId="0" borderId="29" xfId="0" applyFont="1" applyBorder="1" applyAlignment="1">
      <alignment wrapText="1"/>
    </xf>
    <xf numFmtId="0" fontId="0" fillId="0" borderId="31" xfId="0" applyBorder="1" applyAlignment="1">
      <alignment horizontal="left"/>
    </xf>
    <xf numFmtId="0" fontId="27" fillId="0" borderId="32" xfId="0" applyFont="1" applyBorder="1" applyAlignment="1">
      <alignment wrapText="1"/>
    </xf>
    <xf numFmtId="0" fontId="27" fillId="0" borderId="32" xfId="0" applyFont="1" applyBorder="1" applyAlignment="1">
      <alignment vertical="center" wrapText="1"/>
    </xf>
    <xf numFmtId="0" fontId="27" fillId="0" borderId="29" xfId="0" applyFont="1" applyBorder="1" applyAlignment="1">
      <alignment horizontal="right" wrapText="1"/>
    </xf>
    <xf numFmtId="0" fontId="18" fillId="0" borderId="29" xfId="0" applyFont="1" applyBorder="1" applyAlignment="1">
      <alignment vertical="center" wrapText="1"/>
    </xf>
    <xf numFmtId="0" fontId="18" fillId="0" borderId="32" xfId="0" applyFont="1" applyBorder="1" applyAlignment="1">
      <alignment vertical="center" wrapText="1"/>
    </xf>
    <xf numFmtId="0" fontId="27" fillId="0" borderId="29" xfId="0" applyFont="1" applyBorder="1" applyAlignment="1">
      <alignment vertical="center" wrapText="1"/>
    </xf>
    <xf numFmtId="0" fontId="0" fillId="0" borderId="32" xfId="0" applyBorder="1" applyAlignment="1">
      <alignment horizontal="left"/>
    </xf>
    <xf numFmtId="0" fontId="0" fillId="0" borderId="32" xfId="0" applyBorder="1" applyAlignment="1">
      <alignment horizontal="center"/>
    </xf>
    <xf numFmtId="0" fontId="0" fillId="0" borderId="32" xfId="0" applyBorder="1"/>
    <xf numFmtId="0" fontId="28" fillId="0" borderId="0" xfId="0" applyFont="1"/>
    <xf numFmtId="0" fontId="22" fillId="0" borderId="1" xfId="0" applyFont="1" applyFill="1" applyBorder="1"/>
    <xf numFmtId="0" fontId="14" fillId="0" borderId="6" xfId="1" applyFont="1" applyBorder="1" applyAlignment="1">
      <alignment horizontal="left" wrapText="1"/>
    </xf>
    <xf numFmtId="0" fontId="14" fillId="0" borderId="7" xfId="1" applyFont="1" applyBorder="1" applyAlignment="1">
      <alignment horizontal="left" wrapText="1"/>
    </xf>
    <xf numFmtId="0" fontId="14" fillId="0" borderId="9" xfId="1" applyFont="1" applyBorder="1" applyAlignment="1">
      <alignment horizontal="left" wrapText="1"/>
    </xf>
    <xf numFmtId="0" fontId="14" fillId="0" borderId="6" xfId="1" quotePrefix="1" applyFont="1" applyBorder="1" applyAlignment="1">
      <alignment horizontal="center" wrapText="1"/>
    </xf>
    <xf numFmtId="22" fontId="0" fillId="0" borderId="0" xfId="0" applyNumberFormat="1" applyAlignment="1">
      <alignment horizontal="left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60">
    <cellStyle name="Currency 2" xfId="3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Normal" xfId="0" builtinId="0"/>
    <cellStyle name="Normal 2" xfId="1"/>
    <cellStyle name="Normal 3" xfId="2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</xdr:colOff>
          <xdr:row>0</xdr:row>
          <xdr:rowOff>0</xdr:rowOff>
        </xdr:from>
        <xdr:to>
          <xdr:col>15</xdr:col>
          <xdr:colOff>106680</xdr:colOff>
          <xdr:row>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59765</xdr:rowOff>
    </xdr:from>
    <xdr:to>
      <xdr:col>6</xdr:col>
      <xdr:colOff>309317</xdr:colOff>
      <xdr:row>0</xdr:row>
      <xdr:rowOff>1888565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59765"/>
          <a:ext cx="6157292" cy="1828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4</xdr:col>
      <xdr:colOff>935245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9880" cy="182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5</xdr:col>
      <xdr:colOff>186052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5</xdr:col>
      <xdr:colOff>152434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5</xdr:col>
      <xdr:colOff>434822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view="pageBreakPreview" zoomScale="60" workbookViewId="0">
      <pane ySplit="1" topLeftCell="A2" activePane="bottomLeft" state="frozen"/>
      <selection pane="bottomLeft" activeCell="C32" sqref="C32"/>
    </sheetView>
  </sheetViews>
  <sheetFormatPr defaultColWidth="8.88671875" defaultRowHeight="14.4" x14ac:dyDescent="0.3"/>
  <cols>
    <col min="1" max="1" width="6.88671875" style="75" customWidth="1"/>
    <col min="2" max="2" width="7.44140625" style="75" customWidth="1"/>
    <col min="3" max="3" width="9.33203125" style="62" bestFit="1" customWidth="1"/>
    <col min="4" max="4" width="15.33203125" style="62" bestFit="1" customWidth="1"/>
    <col min="5" max="5" width="10.44140625" style="62" customWidth="1"/>
    <col min="6" max="6" width="10.33203125" style="62" bestFit="1" customWidth="1"/>
    <col min="7" max="8" width="10.33203125" style="62" customWidth="1"/>
    <col min="9" max="9" width="11.6640625" style="62" customWidth="1"/>
    <col min="10" max="10" width="8.44140625" style="62" customWidth="1"/>
    <col min="11" max="11" width="5.44140625" style="62" bestFit="1" customWidth="1"/>
    <col min="12" max="12" width="6.6640625" style="62" bestFit="1" customWidth="1"/>
    <col min="13" max="13" width="10.6640625" style="62" bestFit="1" customWidth="1"/>
    <col min="14" max="15" width="4.44140625" style="75" customWidth="1"/>
    <col min="16" max="16" width="12.6640625" style="62" customWidth="1"/>
    <col min="17" max="17" width="9.44140625" style="62" bestFit="1" customWidth="1"/>
    <col min="18" max="18" width="6" style="62" bestFit="1" customWidth="1"/>
    <col min="19" max="20" width="9.109375" style="62" hidden="1" customWidth="1"/>
    <col min="21" max="21" width="0" style="62" hidden="1" customWidth="1"/>
    <col min="22" max="16384" width="8.88671875" style="62"/>
  </cols>
  <sheetData>
    <row r="1" spans="1:26" s="55" customFormat="1" ht="30" customHeight="1" x14ac:dyDescent="0.3">
      <c r="A1" s="51" t="s">
        <v>71</v>
      </c>
      <c r="B1" s="52" t="s">
        <v>72</v>
      </c>
      <c r="C1" s="127" t="s">
        <v>1</v>
      </c>
      <c r="D1" s="127"/>
      <c r="E1" s="127" t="s">
        <v>22</v>
      </c>
      <c r="F1" s="127"/>
      <c r="G1" s="128" t="s">
        <v>73</v>
      </c>
      <c r="H1" s="129"/>
      <c r="I1" s="53" t="s">
        <v>8</v>
      </c>
      <c r="J1" s="53" t="s">
        <v>0</v>
      </c>
      <c r="K1" s="53" t="s">
        <v>74</v>
      </c>
      <c r="L1" s="53" t="s">
        <v>18</v>
      </c>
      <c r="M1" s="53" t="s">
        <v>75</v>
      </c>
      <c r="N1" s="130" t="s">
        <v>76</v>
      </c>
      <c r="O1" s="130"/>
      <c r="P1" s="53" t="s">
        <v>77</v>
      </c>
      <c r="Q1" s="53" t="s">
        <v>78</v>
      </c>
      <c r="R1" s="54" t="s">
        <v>79</v>
      </c>
    </row>
    <row r="2" spans="1:26" ht="15" x14ac:dyDescent="0.35">
      <c r="A2" s="56">
        <v>1</v>
      </c>
      <c r="B2" s="57" t="s">
        <v>80</v>
      </c>
      <c r="C2" s="58" t="s">
        <v>81</v>
      </c>
      <c r="D2" s="58" t="s">
        <v>82</v>
      </c>
      <c r="E2" s="58" t="s">
        <v>83</v>
      </c>
      <c r="F2" s="58" t="s">
        <v>82</v>
      </c>
      <c r="G2" s="58"/>
      <c r="H2" s="58"/>
      <c r="I2" s="58" t="s">
        <v>84</v>
      </c>
      <c r="J2" s="58"/>
      <c r="K2" s="58" t="s">
        <v>85</v>
      </c>
      <c r="L2" s="58" t="s">
        <v>85</v>
      </c>
      <c r="M2" s="58" t="s">
        <v>86</v>
      </c>
      <c r="N2" s="59" t="s">
        <v>87</v>
      </c>
      <c r="O2" s="57" t="s">
        <v>88</v>
      </c>
      <c r="P2" s="60" t="s">
        <v>86</v>
      </c>
      <c r="Q2" s="60" t="s">
        <v>86</v>
      </c>
      <c r="R2" s="61"/>
    </row>
    <row r="3" spans="1:26" ht="15" x14ac:dyDescent="0.35">
      <c r="A3" s="63">
        <f>A2+1</f>
        <v>2</v>
      </c>
      <c r="B3" s="64" t="s">
        <v>80</v>
      </c>
      <c r="C3" s="65" t="s">
        <v>89</v>
      </c>
      <c r="D3" s="66" t="s">
        <v>90</v>
      </c>
      <c r="E3" s="66" t="s">
        <v>91</v>
      </c>
      <c r="F3" s="66" t="s">
        <v>92</v>
      </c>
      <c r="G3" s="66" t="s">
        <v>93</v>
      </c>
      <c r="H3" s="66" t="s">
        <v>94</v>
      </c>
      <c r="I3" s="66" t="s">
        <v>68</v>
      </c>
      <c r="J3" s="66">
        <v>2653</v>
      </c>
      <c r="K3" s="66" t="s">
        <v>69</v>
      </c>
      <c r="L3" s="66" t="s">
        <v>69</v>
      </c>
      <c r="M3" s="66" t="s">
        <v>86</v>
      </c>
      <c r="N3" s="67" t="s">
        <v>87</v>
      </c>
      <c r="O3" s="64"/>
      <c r="P3" s="68" t="s">
        <v>86</v>
      </c>
      <c r="Q3" s="68" t="s">
        <v>86</v>
      </c>
      <c r="R3" s="69"/>
      <c r="Y3" s="62">
        <v>25</v>
      </c>
      <c r="Z3" s="62">
        <f>2*Y3</f>
        <v>50</v>
      </c>
    </row>
    <row r="4" spans="1:26" ht="15" x14ac:dyDescent="0.35">
      <c r="A4" s="63">
        <f t="shared" ref="A4:A61" si="0">A3+1</f>
        <v>3</v>
      </c>
      <c r="B4" s="64" t="s">
        <v>80</v>
      </c>
      <c r="C4" s="65" t="s">
        <v>95</v>
      </c>
      <c r="D4" s="66" t="s">
        <v>96</v>
      </c>
      <c r="E4" s="65" t="s">
        <v>97</v>
      </c>
      <c r="F4" s="66" t="s">
        <v>98</v>
      </c>
      <c r="G4" s="66"/>
      <c r="H4" s="66"/>
      <c r="I4" s="66"/>
      <c r="J4" s="66">
        <v>112555</v>
      </c>
      <c r="K4" s="66" t="s">
        <v>85</v>
      </c>
      <c r="L4" s="66" t="s">
        <v>85</v>
      </c>
      <c r="M4" s="66" t="s">
        <v>86</v>
      </c>
      <c r="N4" s="67" t="s">
        <v>87</v>
      </c>
      <c r="O4" s="64"/>
      <c r="P4" s="68" t="s">
        <v>86</v>
      </c>
      <c r="Q4" s="68" t="s">
        <v>86</v>
      </c>
      <c r="R4" s="69" t="s">
        <v>86</v>
      </c>
      <c r="Z4" s="62">
        <f>4*2</f>
        <v>8</v>
      </c>
    </row>
    <row r="5" spans="1:26" ht="15" x14ac:dyDescent="0.35">
      <c r="A5" s="63">
        <f t="shared" si="0"/>
        <v>4</v>
      </c>
      <c r="B5" s="64" t="s">
        <v>80</v>
      </c>
      <c r="C5" s="65" t="s">
        <v>99</v>
      </c>
      <c r="D5" s="66" t="s">
        <v>100</v>
      </c>
      <c r="E5" s="66" t="s">
        <v>101</v>
      </c>
      <c r="F5" s="66" t="s">
        <v>102</v>
      </c>
      <c r="G5" s="66" t="s">
        <v>103</v>
      </c>
      <c r="H5" s="66" t="s">
        <v>100</v>
      </c>
      <c r="I5" s="66" t="s">
        <v>104</v>
      </c>
      <c r="J5" s="66">
        <v>1477</v>
      </c>
      <c r="K5" s="66" t="s">
        <v>105</v>
      </c>
      <c r="L5" s="66" t="s">
        <v>106</v>
      </c>
      <c r="M5" s="66" t="s">
        <v>86</v>
      </c>
      <c r="N5" s="67" t="s">
        <v>87</v>
      </c>
      <c r="O5" s="64" t="s">
        <v>88</v>
      </c>
      <c r="P5" s="68" t="s">
        <v>86</v>
      </c>
      <c r="Q5" s="68" t="s">
        <v>86</v>
      </c>
      <c r="R5" s="69"/>
      <c r="Z5" s="62">
        <f>10</f>
        <v>10</v>
      </c>
    </row>
    <row r="6" spans="1:26" ht="15" x14ac:dyDescent="0.35">
      <c r="A6" s="63">
        <f t="shared" si="0"/>
        <v>5</v>
      </c>
      <c r="B6" s="64" t="s">
        <v>80</v>
      </c>
      <c r="C6" s="65" t="s">
        <v>107</v>
      </c>
      <c r="D6" s="66" t="s">
        <v>108</v>
      </c>
      <c r="E6" s="66" t="s">
        <v>109</v>
      </c>
      <c r="F6" s="66" t="s">
        <v>110</v>
      </c>
      <c r="G6" s="66"/>
      <c r="H6" s="66"/>
      <c r="I6" s="66" t="s">
        <v>111</v>
      </c>
      <c r="J6" s="66">
        <v>91071</v>
      </c>
      <c r="K6" s="66" t="s">
        <v>85</v>
      </c>
      <c r="L6" s="66" t="s">
        <v>85</v>
      </c>
      <c r="M6" s="66" t="s">
        <v>22</v>
      </c>
      <c r="N6" s="67" t="s">
        <v>87</v>
      </c>
      <c r="O6" s="64"/>
      <c r="P6" s="68" t="s">
        <v>86</v>
      </c>
      <c r="Q6" s="68" t="s">
        <v>86</v>
      </c>
      <c r="R6" s="69" t="s">
        <v>86</v>
      </c>
    </row>
    <row r="7" spans="1:26" x14ac:dyDescent="0.3">
      <c r="A7" s="63">
        <f t="shared" si="0"/>
        <v>6</v>
      </c>
      <c r="B7" s="64" t="s">
        <v>80</v>
      </c>
      <c r="C7" s="66" t="s">
        <v>112</v>
      </c>
      <c r="D7" s="66" t="s">
        <v>113</v>
      </c>
      <c r="E7" s="66" t="s">
        <v>114</v>
      </c>
      <c r="F7" s="66" t="s">
        <v>115</v>
      </c>
      <c r="G7" s="66"/>
      <c r="H7" s="66"/>
      <c r="I7" s="66" t="s">
        <v>116</v>
      </c>
      <c r="J7" s="66" t="s">
        <v>117</v>
      </c>
      <c r="K7" s="66" t="s">
        <v>69</v>
      </c>
      <c r="L7" s="66" t="s">
        <v>69</v>
      </c>
      <c r="M7" s="66" t="s">
        <v>86</v>
      </c>
      <c r="N7" s="67"/>
      <c r="O7" s="64" t="s">
        <v>88</v>
      </c>
      <c r="P7" s="68" t="s">
        <v>86</v>
      </c>
      <c r="Q7" s="68" t="s">
        <v>86</v>
      </c>
      <c r="R7" s="69" t="s">
        <v>86</v>
      </c>
    </row>
    <row r="8" spans="1:26" x14ac:dyDescent="0.3">
      <c r="A8" s="63">
        <f t="shared" si="0"/>
        <v>7</v>
      </c>
      <c r="B8" s="64" t="s">
        <v>80</v>
      </c>
      <c r="C8" s="66" t="s">
        <v>118</v>
      </c>
      <c r="D8" s="66" t="s">
        <v>119</v>
      </c>
      <c r="E8" s="66" t="s">
        <v>120</v>
      </c>
      <c r="F8" s="66" t="s">
        <v>121</v>
      </c>
      <c r="G8" s="66"/>
      <c r="H8" s="66"/>
      <c r="I8" s="66"/>
      <c r="J8" s="66">
        <v>1641</v>
      </c>
      <c r="K8" s="66" t="s">
        <v>105</v>
      </c>
      <c r="L8" s="66" t="s">
        <v>106</v>
      </c>
      <c r="M8" s="66" t="s">
        <v>86</v>
      </c>
      <c r="N8" s="67" t="s">
        <v>87</v>
      </c>
      <c r="O8" s="64"/>
      <c r="P8" s="68" t="s">
        <v>86</v>
      </c>
      <c r="Q8" s="68" t="s">
        <v>86</v>
      </c>
      <c r="R8" s="69"/>
    </row>
    <row r="9" spans="1:26" ht="15" x14ac:dyDescent="0.35">
      <c r="A9" s="63">
        <f t="shared" si="0"/>
        <v>8</v>
      </c>
      <c r="B9" s="64" t="s">
        <v>80</v>
      </c>
      <c r="C9" s="66" t="s">
        <v>122</v>
      </c>
      <c r="D9" s="66" t="s">
        <v>123</v>
      </c>
      <c r="E9" s="65" t="s">
        <v>124</v>
      </c>
      <c r="F9" s="66" t="s">
        <v>125</v>
      </c>
      <c r="G9" s="66" t="s">
        <v>126</v>
      </c>
      <c r="H9" s="66" t="s">
        <v>127</v>
      </c>
      <c r="I9" s="66" t="s">
        <v>128</v>
      </c>
      <c r="J9" s="66">
        <v>108726</v>
      </c>
      <c r="K9" s="66" t="s">
        <v>85</v>
      </c>
      <c r="L9" s="66" t="s">
        <v>85</v>
      </c>
      <c r="M9" s="66" t="s">
        <v>86</v>
      </c>
      <c r="N9" s="67" t="s">
        <v>87</v>
      </c>
      <c r="O9" s="64"/>
      <c r="P9" s="68" t="s">
        <v>86</v>
      </c>
      <c r="Q9" s="68" t="s">
        <v>86</v>
      </c>
      <c r="R9" s="69" t="s">
        <v>86</v>
      </c>
    </row>
    <row r="10" spans="1:26" ht="15" x14ac:dyDescent="0.35">
      <c r="A10" s="63">
        <f t="shared" si="0"/>
        <v>9</v>
      </c>
      <c r="B10" s="64" t="s">
        <v>80</v>
      </c>
      <c r="C10" s="65" t="s">
        <v>129</v>
      </c>
      <c r="D10" s="65" t="s">
        <v>130</v>
      </c>
      <c r="E10" s="65" t="s">
        <v>59</v>
      </c>
      <c r="F10" s="65" t="s">
        <v>131</v>
      </c>
      <c r="G10" s="65"/>
      <c r="H10" s="65"/>
      <c r="I10" s="65" t="s">
        <v>67</v>
      </c>
      <c r="J10" s="65">
        <v>68</v>
      </c>
      <c r="K10" s="65" t="s">
        <v>85</v>
      </c>
      <c r="L10" s="65" t="s">
        <v>85</v>
      </c>
      <c r="M10" s="65" t="s">
        <v>86</v>
      </c>
      <c r="N10" s="70" t="s">
        <v>87</v>
      </c>
      <c r="O10" s="64"/>
      <c r="P10" s="68" t="s">
        <v>86</v>
      </c>
      <c r="Q10" s="68" t="s">
        <v>86</v>
      </c>
      <c r="R10" s="69" t="s">
        <v>86</v>
      </c>
    </row>
    <row r="11" spans="1:26" ht="15" x14ac:dyDescent="0.35">
      <c r="A11" s="63">
        <f t="shared" si="0"/>
        <v>10</v>
      </c>
      <c r="B11" s="64" t="s">
        <v>80</v>
      </c>
      <c r="C11" s="65" t="s">
        <v>132</v>
      </c>
      <c r="D11" s="66" t="s">
        <v>133</v>
      </c>
      <c r="E11" s="66" t="s">
        <v>134</v>
      </c>
      <c r="F11" s="66" t="s">
        <v>135</v>
      </c>
      <c r="G11" s="66" t="s">
        <v>136</v>
      </c>
      <c r="H11" s="66" t="s">
        <v>137</v>
      </c>
      <c r="I11" s="66"/>
      <c r="J11" s="66">
        <v>2412</v>
      </c>
      <c r="K11" s="66" t="s">
        <v>69</v>
      </c>
      <c r="L11" s="66" t="s">
        <v>69</v>
      </c>
      <c r="M11" s="66" t="s">
        <v>64</v>
      </c>
      <c r="N11" s="67" t="s">
        <v>87</v>
      </c>
      <c r="O11" s="64"/>
      <c r="P11" s="68" t="s">
        <v>86</v>
      </c>
      <c r="Q11" s="68" t="s">
        <v>86</v>
      </c>
      <c r="R11" s="69" t="s">
        <v>86</v>
      </c>
    </row>
    <row r="12" spans="1:26" ht="15" x14ac:dyDescent="0.35">
      <c r="A12" s="63">
        <f t="shared" si="0"/>
        <v>11</v>
      </c>
      <c r="B12" s="64" t="s">
        <v>80</v>
      </c>
      <c r="C12" s="65" t="s">
        <v>138</v>
      </c>
      <c r="D12" s="66" t="s">
        <v>139</v>
      </c>
      <c r="E12" s="66" t="s">
        <v>140</v>
      </c>
      <c r="F12" s="66" t="s">
        <v>139</v>
      </c>
      <c r="G12" s="66"/>
      <c r="H12" s="66"/>
      <c r="I12" s="66" t="s">
        <v>141</v>
      </c>
      <c r="J12" s="66">
        <v>91069</v>
      </c>
      <c r="K12" s="66" t="s">
        <v>85</v>
      </c>
      <c r="L12" s="66" t="s">
        <v>85</v>
      </c>
      <c r="M12" s="66" t="s">
        <v>86</v>
      </c>
      <c r="N12" s="67" t="s">
        <v>87</v>
      </c>
      <c r="O12" s="64" t="s">
        <v>88</v>
      </c>
      <c r="P12" s="68"/>
      <c r="Q12" s="68" t="s">
        <v>86</v>
      </c>
      <c r="R12" s="69"/>
    </row>
    <row r="13" spans="1:26" ht="15" x14ac:dyDescent="0.35">
      <c r="A13" s="63">
        <f t="shared" si="0"/>
        <v>12</v>
      </c>
      <c r="B13" s="64" t="s">
        <v>80</v>
      </c>
      <c r="C13" s="65" t="s">
        <v>142</v>
      </c>
      <c r="D13" s="66" t="s">
        <v>143</v>
      </c>
      <c r="E13" s="66" t="s">
        <v>144</v>
      </c>
      <c r="F13" s="66" t="s">
        <v>145</v>
      </c>
      <c r="G13" s="66"/>
      <c r="H13" s="66"/>
      <c r="I13" s="66" t="s">
        <v>146</v>
      </c>
      <c r="J13" s="66">
        <v>113367</v>
      </c>
      <c r="K13" s="66" t="s">
        <v>85</v>
      </c>
      <c r="L13" s="66" t="s">
        <v>85</v>
      </c>
      <c r="M13" s="66" t="s">
        <v>86</v>
      </c>
      <c r="N13" s="67" t="s">
        <v>87</v>
      </c>
      <c r="O13" s="64"/>
      <c r="P13" s="68" t="s">
        <v>86</v>
      </c>
      <c r="Q13" s="68" t="s">
        <v>86</v>
      </c>
      <c r="R13" s="69" t="s">
        <v>86</v>
      </c>
    </row>
    <row r="14" spans="1:26" x14ac:dyDescent="0.3">
      <c r="A14" s="63">
        <f t="shared" si="0"/>
        <v>13</v>
      </c>
      <c r="B14" s="64" t="s">
        <v>80</v>
      </c>
      <c r="C14" s="66" t="s">
        <v>147</v>
      </c>
      <c r="D14" s="66" t="s">
        <v>148</v>
      </c>
      <c r="E14" s="66" t="s">
        <v>149</v>
      </c>
      <c r="F14" s="66" t="s">
        <v>150</v>
      </c>
      <c r="G14" s="66" t="s">
        <v>151</v>
      </c>
      <c r="H14" s="66" t="s">
        <v>148</v>
      </c>
      <c r="I14" s="66"/>
      <c r="J14" s="66">
        <v>111339</v>
      </c>
      <c r="K14" s="66" t="s">
        <v>85</v>
      </c>
      <c r="L14" s="66" t="s">
        <v>85</v>
      </c>
      <c r="M14" s="66" t="s">
        <v>86</v>
      </c>
      <c r="N14" s="67" t="s">
        <v>87</v>
      </c>
      <c r="O14" s="64"/>
      <c r="P14" s="68" t="s">
        <v>86</v>
      </c>
      <c r="Q14" s="68" t="s">
        <v>86</v>
      </c>
      <c r="R14" s="69"/>
    </row>
    <row r="15" spans="1:26" x14ac:dyDescent="0.3">
      <c r="A15" s="63">
        <f t="shared" si="0"/>
        <v>14</v>
      </c>
      <c r="B15" s="64" t="s">
        <v>80</v>
      </c>
      <c r="C15" s="66" t="s">
        <v>152</v>
      </c>
      <c r="D15" s="66" t="s">
        <v>153</v>
      </c>
      <c r="E15" s="66" t="s">
        <v>154</v>
      </c>
      <c r="F15" s="66" t="s">
        <v>155</v>
      </c>
      <c r="G15" s="66"/>
      <c r="H15" s="66"/>
      <c r="I15" s="66" t="s">
        <v>156</v>
      </c>
      <c r="J15" s="66">
        <v>2122</v>
      </c>
      <c r="K15" s="66" t="s">
        <v>69</v>
      </c>
      <c r="L15" s="66" t="s">
        <v>69</v>
      </c>
      <c r="M15" s="66" t="s">
        <v>22</v>
      </c>
      <c r="N15" s="67" t="s">
        <v>87</v>
      </c>
      <c r="O15" s="64"/>
      <c r="P15" s="68" t="s">
        <v>86</v>
      </c>
      <c r="Q15" s="68" t="s">
        <v>86</v>
      </c>
      <c r="R15" s="69" t="s">
        <v>86</v>
      </c>
    </row>
    <row r="16" spans="1:26" ht="15" x14ac:dyDescent="0.35">
      <c r="A16" s="63">
        <f t="shared" si="0"/>
        <v>15</v>
      </c>
      <c r="B16" s="64" t="s">
        <v>80</v>
      </c>
      <c r="C16" s="65" t="s">
        <v>157</v>
      </c>
      <c r="D16" s="65" t="s">
        <v>158</v>
      </c>
      <c r="E16" s="65" t="s">
        <v>62</v>
      </c>
      <c r="F16" s="65" t="s">
        <v>159</v>
      </c>
      <c r="G16" s="65"/>
      <c r="H16" s="65"/>
      <c r="I16" s="65" t="s">
        <v>66</v>
      </c>
      <c r="J16" s="65">
        <v>72</v>
      </c>
      <c r="K16" s="65" t="s">
        <v>85</v>
      </c>
      <c r="L16" s="65" t="s">
        <v>85</v>
      </c>
      <c r="M16" s="65" t="s">
        <v>86</v>
      </c>
      <c r="N16" s="70" t="s">
        <v>87</v>
      </c>
      <c r="O16" s="64" t="s">
        <v>88</v>
      </c>
      <c r="P16" s="68" t="s">
        <v>86</v>
      </c>
      <c r="Q16" s="68" t="s">
        <v>86</v>
      </c>
      <c r="R16" s="69" t="s">
        <v>86</v>
      </c>
    </row>
    <row r="17" spans="1:18" ht="15" x14ac:dyDescent="0.35">
      <c r="A17" s="63">
        <f t="shared" si="0"/>
        <v>16</v>
      </c>
      <c r="B17" s="64" t="s">
        <v>80</v>
      </c>
      <c r="C17" s="65" t="s">
        <v>160</v>
      </c>
      <c r="D17" s="66" t="s">
        <v>161</v>
      </c>
      <c r="E17" s="65" t="s">
        <v>142</v>
      </c>
      <c r="F17" s="66" t="s">
        <v>162</v>
      </c>
      <c r="G17" s="66"/>
      <c r="H17" s="66"/>
      <c r="I17" s="66" t="s">
        <v>163</v>
      </c>
      <c r="J17" s="66" t="s">
        <v>164</v>
      </c>
      <c r="K17" s="66" t="s">
        <v>105</v>
      </c>
      <c r="L17" s="66" t="s">
        <v>165</v>
      </c>
      <c r="M17" s="66" t="s">
        <v>86</v>
      </c>
      <c r="N17" s="67" t="s">
        <v>87</v>
      </c>
      <c r="O17" s="64"/>
      <c r="P17" s="68" t="s">
        <v>86</v>
      </c>
      <c r="Q17" s="68" t="s">
        <v>86</v>
      </c>
      <c r="R17" s="69" t="s">
        <v>166</v>
      </c>
    </row>
    <row r="18" spans="1:18" ht="15" x14ac:dyDescent="0.35">
      <c r="A18" s="63">
        <f t="shared" si="0"/>
        <v>17</v>
      </c>
      <c r="B18" s="64" t="s">
        <v>80</v>
      </c>
      <c r="C18" s="65" t="s">
        <v>167</v>
      </c>
      <c r="D18" s="66" t="s">
        <v>168</v>
      </c>
      <c r="E18" s="66" t="s">
        <v>169</v>
      </c>
      <c r="F18" s="66" t="s">
        <v>170</v>
      </c>
      <c r="G18" s="66"/>
      <c r="H18" s="66"/>
      <c r="I18" s="66" t="s">
        <v>171</v>
      </c>
      <c r="J18" s="66">
        <v>112480</v>
      </c>
      <c r="K18" s="66" t="s">
        <v>85</v>
      </c>
      <c r="L18" s="66" t="s">
        <v>85</v>
      </c>
      <c r="M18" s="66" t="s">
        <v>22</v>
      </c>
      <c r="N18" s="67" t="s">
        <v>87</v>
      </c>
      <c r="O18" s="64"/>
      <c r="P18" s="68" t="s">
        <v>86</v>
      </c>
      <c r="Q18" s="68" t="s">
        <v>86</v>
      </c>
      <c r="R18" s="69" t="s">
        <v>86</v>
      </c>
    </row>
    <row r="19" spans="1:18" ht="15" x14ac:dyDescent="0.35">
      <c r="A19" s="63">
        <f t="shared" si="0"/>
        <v>18</v>
      </c>
      <c r="B19" s="64" t="s">
        <v>80</v>
      </c>
      <c r="C19" s="65" t="s">
        <v>172</v>
      </c>
      <c r="D19" s="66" t="s">
        <v>173</v>
      </c>
      <c r="E19" s="66" t="s">
        <v>174</v>
      </c>
      <c r="F19" s="66" t="s">
        <v>175</v>
      </c>
      <c r="G19" s="66" t="s">
        <v>176</v>
      </c>
      <c r="H19" s="66" t="s">
        <v>173</v>
      </c>
      <c r="I19" s="66" t="s">
        <v>69</v>
      </c>
      <c r="J19" s="66"/>
      <c r="K19" s="66" t="s">
        <v>69</v>
      </c>
      <c r="L19" s="66" t="s">
        <v>69</v>
      </c>
      <c r="M19" s="66" t="s">
        <v>86</v>
      </c>
      <c r="N19" s="67" t="s">
        <v>87</v>
      </c>
      <c r="O19" s="64" t="s">
        <v>88</v>
      </c>
      <c r="P19" s="68" t="s">
        <v>86</v>
      </c>
      <c r="Q19" s="68" t="s">
        <v>86</v>
      </c>
      <c r="R19" s="69" t="s">
        <v>86</v>
      </c>
    </row>
    <row r="20" spans="1:18" ht="15" x14ac:dyDescent="0.35">
      <c r="A20" s="63">
        <f t="shared" si="0"/>
        <v>19</v>
      </c>
      <c r="B20" s="64" t="s">
        <v>80</v>
      </c>
      <c r="C20" s="65" t="s">
        <v>177</v>
      </c>
      <c r="D20" s="66" t="s">
        <v>178</v>
      </c>
      <c r="E20" s="66"/>
      <c r="F20" s="66"/>
      <c r="G20" s="66"/>
      <c r="H20" s="66"/>
      <c r="I20" s="66"/>
      <c r="J20" s="66"/>
      <c r="K20" s="66"/>
      <c r="L20" s="66"/>
      <c r="M20" s="66"/>
      <c r="N20" s="67" t="s">
        <v>87</v>
      </c>
      <c r="O20" s="64"/>
      <c r="P20" s="68"/>
      <c r="Q20" s="68"/>
      <c r="R20" s="69"/>
    </row>
    <row r="21" spans="1:18" ht="15" x14ac:dyDescent="0.35">
      <c r="A21" s="63">
        <f t="shared" si="0"/>
        <v>20</v>
      </c>
      <c r="B21" s="64" t="s">
        <v>80</v>
      </c>
      <c r="C21" s="65" t="s">
        <v>179</v>
      </c>
      <c r="D21" s="66" t="s">
        <v>180</v>
      </c>
      <c r="E21" s="66"/>
      <c r="F21" s="66"/>
      <c r="G21" s="66"/>
      <c r="H21" s="66"/>
      <c r="I21" s="66"/>
      <c r="J21" s="66"/>
      <c r="K21" s="66"/>
      <c r="L21" s="66"/>
      <c r="M21" s="66"/>
      <c r="N21" s="64"/>
      <c r="O21" s="64" t="s">
        <v>88</v>
      </c>
      <c r="P21" s="68"/>
      <c r="Q21" s="68"/>
      <c r="R21" s="69"/>
    </row>
    <row r="22" spans="1:18" ht="15" x14ac:dyDescent="0.35">
      <c r="A22" s="63">
        <f t="shared" si="0"/>
        <v>21</v>
      </c>
      <c r="B22" s="64" t="s">
        <v>80</v>
      </c>
      <c r="C22" s="65" t="s">
        <v>103</v>
      </c>
      <c r="D22" s="66" t="s">
        <v>100</v>
      </c>
      <c r="E22" s="66" t="s">
        <v>181</v>
      </c>
      <c r="F22" s="66" t="s">
        <v>182</v>
      </c>
      <c r="G22" s="66"/>
      <c r="H22" s="66"/>
      <c r="I22" s="66" t="s">
        <v>183</v>
      </c>
      <c r="J22" s="66">
        <v>112481</v>
      </c>
      <c r="K22" s="66" t="s">
        <v>85</v>
      </c>
      <c r="L22" s="66" t="s">
        <v>85</v>
      </c>
      <c r="M22" s="66" t="s">
        <v>22</v>
      </c>
      <c r="N22" s="67" t="s">
        <v>87</v>
      </c>
      <c r="O22" s="64"/>
      <c r="P22" s="68" t="s">
        <v>86</v>
      </c>
      <c r="Q22" s="68" t="s">
        <v>86</v>
      </c>
      <c r="R22" s="69" t="s">
        <v>86</v>
      </c>
    </row>
    <row r="23" spans="1:18" ht="15" x14ac:dyDescent="0.35">
      <c r="A23" s="63">
        <f t="shared" si="0"/>
        <v>22</v>
      </c>
      <c r="B23" s="64" t="s">
        <v>80</v>
      </c>
      <c r="C23" s="65" t="s">
        <v>57</v>
      </c>
      <c r="D23" s="66" t="s">
        <v>184</v>
      </c>
      <c r="E23" s="66" t="s">
        <v>185</v>
      </c>
      <c r="F23" s="66" t="s">
        <v>186</v>
      </c>
      <c r="G23" s="66"/>
      <c r="H23" s="66"/>
      <c r="I23" s="66">
        <v>2468</v>
      </c>
      <c r="J23" s="66"/>
      <c r="K23" s="66" t="s">
        <v>69</v>
      </c>
      <c r="L23" s="66" t="s">
        <v>69</v>
      </c>
      <c r="M23" s="66" t="s">
        <v>86</v>
      </c>
      <c r="N23" s="67" t="s">
        <v>87</v>
      </c>
      <c r="O23" s="64"/>
      <c r="P23" s="68" t="s">
        <v>86</v>
      </c>
      <c r="Q23" s="68" t="s">
        <v>86</v>
      </c>
      <c r="R23" s="69" t="s">
        <v>86</v>
      </c>
    </row>
    <row r="24" spans="1:18" ht="15" x14ac:dyDescent="0.35">
      <c r="A24" s="63">
        <f t="shared" si="0"/>
        <v>23</v>
      </c>
      <c r="B24" s="64" t="s">
        <v>187</v>
      </c>
      <c r="C24" s="65" t="s">
        <v>188</v>
      </c>
      <c r="D24" s="65" t="s">
        <v>189</v>
      </c>
      <c r="E24" s="68" t="s">
        <v>190</v>
      </c>
      <c r="F24" s="68" t="s">
        <v>191</v>
      </c>
      <c r="G24" s="68"/>
      <c r="H24" s="68"/>
      <c r="I24" s="68" t="s">
        <v>192</v>
      </c>
      <c r="J24" s="68">
        <v>7949</v>
      </c>
      <c r="K24" s="68" t="s">
        <v>193</v>
      </c>
      <c r="L24" s="68">
        <v>18</v>
      </c>
      <c r="M24" s="68" t="s">
        <v>86</v>
      </c>
      <c r="N24" s="64" t="s">
        <v>87</v>
      </c>
      <c r="O24" s="64" t="s">
        <v>88</v>
      </c>
      <c r="P24" s="68" t="s">
        <v>86</v>
      </c>
      <c r="Q24" s="68" t="s">
        <v>86</v>
      </c>
      <c r="R24" s="69"/>
    </row>
    <row r="25" spans="1:18" ht="15" x14ac:dyDescent="0.35">
      <c r="A25" s="63">
        <f t="shared" si="0"/>
        <v>24</v>
      </c>
      <c r="B25" s="64" t="s">
        <v>187</v>
      </c>
      <c r="C25" s="65" t="s">
        <v>194</v>
      </c>
      <c r="D25" s="65" t="s">
        <v>195</v>
      </c>
      <c r="E25" s="68" t="s">
        <v>196</v>
      </c>
      <c r="F25" s="68" t="s">
        <v>195</v>
      </c>
      <c r="G25" s="68"/>
      <c r="H25" s="68"/>
      <c r="I25" s="68" t="s">
        <v>197</v>
      </c>
      <c r="J25" s="68"/>
      <c r="K25" s="68" t="s">
        <v>85</v>
      </c>
      <c r="L25" s="68" t="s">
        <v>85</v>
      </c>
      <c r="M25" s="68" t="s">
        <v>86</v>
      </c>
      <c r="N25" s="64" t="s">
        <v>87</v>
      </c>
      <c r="O25" s="64" t="s">
        <v>88</v>
      </c>
      <c r="P25" s="68"/>
      <c r="Q25" s="68"/>
      <c r="R25" s="69"/>
    </row>
    <row r="26" spans="1:18" ht="15" x14ac:dyDescent="0.35">
      <c r="A26" s="63">
        <f t="shared" si="0"/>
        <v>25</v>
      </c>
      <c r="B26" s="64" t="s">
        <v>187</v>
      </c>
      <c r="C26" s="65" t="s">
        <v>198</v>
      </c>
      <c r="D26" s="65" t="s">
        <v>199</v>
      </c>
      <c r="E26" s="68" t="s">
        <v>200</v>
      </c>
      <c r="F26" s="68" t="s">
        <v>199</v>
      </c>
      <c r="G26" s="68" t="s">
        <v>201</v>
      </c>
      <c r="H26" s="68" t="s">
        <v>199</v>
      </c>
      <c r="I26" s="68"/>
      <c r="J26" s="68">
        <v>275</v>
      </c>
      <c r="K26" s="68" t="s">
        <v>202</v>
      </c>
      <c r="L26" s="68" t="s">
        <v>203</v>
      </c>
      <c r="M26" s="68" t="s">
        <v>204</v>
      </c>
      <c r="N26" s="64" t="s">
        <v>87</v>
      </c>
      <c r="O26" s="64" t="s">
        <v>88</v>
      </c>
      <c r="P26" s="68" t="s">
        <v>86</v>
      </c>
      <c r="Q26" s="68" t="s">
        <v>86</v>
      </c>
      <c r="R26" s="69"/>
    </row>
    <row r="27" spans="1:18" ht="15" x14ac:dyDescent="0.35">
      <c r="A27" s="63">
        <f t="shared" si="0"/>
        <v>26</v>
      </c>
      <c r="B27" s="64" t="s">
        <v>187</v>
      </c>
      <c r="C27" s="65" t="s">
        <v>205</v>
      </c>
      <c r="D27" s="65" t="s">
        <v>206</v>
      </c>
      <c r="E27" s="68" t="s">
        <v>207</v>
      </c>
      <c r="F27" s="68" t="s">
        <v>60</v>
      </c>
      <c r="G27" s="68"/>
      <c r="H27" s="68"/>
      <c r="I27" s="68" t="s">
        <v>208</v>
      </c>
      <c r="J27" s="68">
        <v>112189</v>
      </c>
      <c r="K27" s="68" t="s">
        <v>85</v>
      </c>
      <c r="L27" s="68" t="s">
        <v>85</v>
      </c>
      <c r="M27" s="68" t="s">
        <v>86</v>
      </c>
      <c r="N27" s="64" t="s">
        <v>87</v>
      </c>
      <c r="O27" s="64" t="s">
        <v>88</v>
      </c>
      <c r="P27" s="68" t="s">
        <v>86</v>
      </c>
      <c r="Q27" s="68" t="s">
        <v>86</v>
      </c>
      <c r="R27" s="69"/>
    </row>
    <row r="28" spans="1:18" ht="15" x14ac:dyDescent="0.35">
      <c r="A28" s="63">
        <f t="shared" si="0"/>
        <v>27</v>
      </c>
      <c r="B28" s="64" t="s">
        <v>187</v>
      </c>
      <c r="C28" s="65" t="s">
        <v>209</v>
      </c>
      <c r="D28" s="65" t="s">
        <v>210</v>
      </c>
      <c r="E28" s="68" t="s">
        <v>211</v>
      </c>
      <c r="F28" s="68" t="s">
        <v>212</v>
      </c>
      <c r="G28" s="68"/>
      <c r="H28" s="68"/>
      <c r="I28" s="68" t="s">
        <v>213</v>
      </c>
      <c r="J28" s="68">
        <v>349</v>
      </c>
      <c r="K28" s="68" t="s">
        <v>202</v>
      </c>
      <c r="L28" s="68" t="s">
        <v>203</v>
      </c>
      <c r="M28" s="68" t="s">
        <v>86</v>
      </c>
      <c r="N28" s="64" t="s">
        <v>87</v>
      </c>
      <c r="O28" s="64" t="s">
        <v>88</v>
      </c>
      <c r="P28" s="68" t="s">
        <v>214</v>
      </c>
      <c r="Q28" s="68" t="s">
        <v>86</v>
      </c>
      <c r="R28" s="69"/>
    </row>
    <row r="29" spans="1:18" ht="15" x14ac:dyDescent="0.35">
      <c r="A29" s="63">
        <f t="shared" si="0"/>
        <v>28</v>
      </c>
      <c r="B29" s="64" t="s">
        <v>187</v>
      </c>
      <c r="C29" s="65" t="s">
        <v>215</v>
      </c>
      <c r="D29" s="65" t="s">
        <v>216</v>
      </c>
      <c r="E29" s="68" t="s">
        <v>217</v>
      </c>
      <c r="F29" s="68" t="s">
        <v>218</v>
      </c>
      <c r="G29" s="68"/>
      <c r="H29" s="68"/>
      <c r="I29" s="68" t="s">
        <v>219</v>
      </c>
      <c r="J29" s="68">
        <v>39009</v>
      </c>
      <c r="K29" s="68" t="s">
        <v>85</v>
      </c>
      <c r="L29" s="68" t="s">
        <v>85</v>
      </c>
      <c r="M29" s="68" t="s">
        <v>86</v>
      </c>
      <c r="N29" s="64" t="s">
        <v>87</v>
      </c>
      <c r="O29" s="64" t="s">
        <v>88</v>
      </c>
      <c r="P29" s="68" t="s">
        <v>220</v>
      </c>
      <c r="Q29" s="68" t="s">
        <v>86</v>
      </c>
      <c r="R29" s="69"/>
    </row>
    <row r="30" spans="1:18" ht="15" x14ac:dyDescent="0.35">
      <c r="A30" s="63">
        <f t="shared" si="0"/>
        <v>29</v>
      </c>
      <c r="B30" s="64" t="s">
        <v>187</v>
      </c>
      <c r="C30" s="65" t="s">
        <v>221</v>
      </c>
      <c r="D30" s="65" t="s">
        <v>222</v>
      </c>
      <c r="E30" s="68" t="s">
        <v>223</v>
      </c>
      <c r="F30" s="68" t="s">
        <v>224</v>
      </c>
      <c r="G30" s="68"/>
      <c r="H30" s="68"/>
      <c r="I30" s="68" t="s">
        <v>225</v>
      </c>
      <c r="J30" s="68">
        <v>112607</v>
      </c>
      <c r="K30" s="68" t="s">
        <v>85</v>
      </c>
      <c r="L30" s="68" t="s">
        <v>85</v>
      </c>
      <c r="M30" s="68" t="s">
        <v>86</v>
      </c>
      <c r="N30" s="64" t="s">
        <v>87</v>
      </c>
      <c r="O30" s="64" t="s">
        <v>88</v>
      </c>
      <c r="P30" s="68" t="s">
        <v>86</v>
      </c>
      <c r="Q30" s="68" t="s">
        <v>86</v>
      </c>
      <c r="R30" s="69"/>
    </row>
    <row r="31" spans="1:18" ht="15" x14ac:dyDescent="0.35">
      <c r="A31" s="63">
        <f t="shared" si="0"/>
        <v>30</v>
      </c>
      <c r="B31" s="64" t="s">
        <v>187</v>
      </c>
      <c r="C31" s="65" t="s">
        <v>226</v>
      </c>
      <c r="D31" s="65" t="s">
        <v>227</v>
      </c>
      <c r="E31" s="68" t="s">
        <v>228</v>
      </c>
      <c r="F31" s="65" t="s">
        <v>227</v>
      </c>
      <c r="G31" s="68" t="s">
        <v>229</v>
      </c>
      <c r="H31" s="65" t="s">
        <v>227</v>
      </c>
      <c r="I31" s="68" t="s">
        <v>230</v>
      </c>
      <c r="J31" s="68">
        <v>2644</v>
      </c>
      <c r="K31" s="68" t="s">
        <v>69</v>
      </c>
      <c r="L31" s="68" t="s">
        <v>69</v>
      </c>
      <c r="M31" s="68" t="s">
        <v>204</v>
      </c>
      <c r="N31" s="64" t="s">
        <v>87</v>
      </c>
      <c r="O31" s="64" t="s">
        <v>88</v>
      </c>
      <c r="P31" s="68" t="s">
        <v>86</v>
      </c>
      <c r="Q31" s="68" t="s">
        <v>86</v>
      </c>
      <c r="R31" s="69"/>
    </row>
    <row r="32" spans="1:18" ht="15" x14ac:dyDescent="0.35">
      <c r="A32" s="63">
        <f t="shared" si="0"/>
        <v>31</v>
      </c>
      <c r="B32" s="64" t="s">
        <v>187</v>
      </c>
      <c r="C32" s="65" t="s">
        <v>231</v>
      </c>
      <c r="D32" s="68" t="s">
        <v>232</v>
      </c>
      <c r="E32" s="68" t="s">
        <v>233</v>
      </c>
      <c r="F32" s="68" t="s">
        <v>234</v>
      </c>
      <c r="G32" s="68"/>
      <c r="H32" s="68"/>
      <c r="I32" s="68"/>
      <c r="J32" s="68">
        <v>112608</v>
      </c>
      <c r="K32" s="68" t="s">
        <v>85</v>
      </c>
      <c r="L32" s="68" t="s">
        <v>85</v>
      </c>
      <c r="M32" s="68" t="s">
        <v>86</v>
      </c>
      <c r="N32" s="64" t="s">
        <v>87</v>
      </c>
      <c r="O32" s="64" t="s">
        <v>88</v>
      </c>
      <c r="P32" s="68" t="s">
        <v>86</v>
      </c>
      <c r="Q32" s="68" t="s">
        <v>86</v>
      </c>
      <c r="R32" s="69" t="s">
        <v>86</v>
      </c>
    </row>
    <row r="33" spans="1:18" ht="15" x14ac:dyDescent="0.35">
      <c r="A33" s="63">
        <f t="shared" si="0"/>
        <v>32</v>
      </c>
      <c r="B33" s="64" t="s">
        <v>187</v>
      </c>
      <c r="C33" s="65" t="s">
        <v>129</v>
      </c>
      <c r="D33" s="65" t="s">
        <v>235</v>
      </c>
      <c r="E33" s="65" t="s">
        <v>236</v>
      </c>
      <c r="F33" s="65" t="s">
        <v>237</v>
      </c>
      <c r="G33" s="68"/>
      <c r="H33" s="68"/>
      <c r="I33" s="68" t="s">
        <v>238</v>
      </c>
      <c r="J33" s="68">
        <v>2561</v>
      </c>
      <c r="K33" s="68" t="s">
        <v>69</v>
      </c>
      <c r="L33" s="68" t="s">
        <v>69</v>
      </c>
      <c r="M33" s="68" t="s">
        <v>86</v>
      </c>
      <c r="N33" s="64" t="s">
        <v>87</v>
      </c>
      <c r="O33" s="64" t="s">
        <v>88</v>
      </c>
      <c r="P33" s="68" t="s">
        <v>86</v>
      </c>
      <c r="Q33" s="68" t="s">
        <v>86</v>
      </c>
      <c r="R33" s="69" t="s">
        <v>86</v>
      </c>
    </row>
    <row r="34" spans="1:18" ht="15" x14ac:dyDescent="0.35">
      <c r="A34" s="63">
        <f t="shared" si="0"/>
        <v>33</v>
      </c>
      <c r="B34" s="64" t="s">
        <v>187</v>
      </c>
      <c r="C34" s="65" t="s">
        <v>239</v>
      </c>
      <c r="D34" s="65" t="s">
        <v>240</v>
      </c>
      <c r="E34" s="68" t="s">
        <v>241</v>
      </c>
      <c r="F34" s="68" t="s">
        <v>240</v>
      </c>
      <c r="G34" s="68"/>
      <c r="H34" s="68"/>
      <c r="I34" s="68"/>
      <c r="J34" s="68">
        <v>112662</v>
      </c>
      <c r="K34" s="68" t="s">
        <v>85</v>
      </c>
      <c r="L34" s="68" t="s">
        <v>85</v>
      </c>
      <c r="M34" s="68" t="s">
        <v>86</v>
      </c>
      <c r="N34" s="64" t="s">
        <v>87</v>
      </c>
      <c r="O34" s="64" t="s">
        <v>88</v>
      </c>
      <c r="P34" s="68" t="s">
        <v>86</v>
      </c>
      <c r="Q34" s="68" t="s">
        <v>86</v>
      </c>
      <c r="R34" s="69" t="s">
        <v>86</v>
      </c>
    </row>
    <row r="35" spans="1:18" ht="15" x14ac:dyDescent="0.35">
      <c r="A35" s="63">
        <f t="shared" si="0"/>
        <v>34</v>
      </c>
      <c r="B35" s="64" t="s">
        <v>187</v>
      </c>
      <c r="C35" s="65" t="s">
        <v>242</v>
      </c>
      <c r="D35" s="65" t="s">
        <v>243</v>
      </c>
      <c r="E35" s="68" t="s">
        <v>244</v>
      </c>
      <c r="F35" s="68" t="s">
        <v>243</v>
      </c>
      <c r="G35" s="68"/>
      <c r="H35" s="68"/>
      <c r="I35" s="68"/>
      <c r="J35" s="68">
        <v>112615</v>
      </c>
      <c r="K35" s="68" t="s">
        <v>85</v>
      </c>
      <c r="L35" s="68" t="s">
        <v>85</v>
      </c>
      <c r="M35" s="68" t="s">
        <v>86</v>
      </c>
      <c r="N35" s="64" t="s">
        <v>87</v>
      </c>
      <c r="O35" s="64" t="s">
        <v>88</v>
      </c>
      <c r="P35" s="68" t="s">
        <v>86</v>
      </c>
      <c r="Q35" s="68" t="s">
        <v>86</v>
      </c>
      <c r="R35" s="69"/>
    </row>
    <row r="36" spans="1:18" ht="15" x14ac:dyDescent="0.35">
      <c r="A36" s="63">
        <f t="shared" si="0"/>
        <v>35</v>
      </c>
      <c r="B36" s="64" t="s">
        <v>187</v>
      </c>
      <c r="C36" s="65" t="s">
        <v>245</v>
      </c>
      <c r="D36" s="65" t="s">
        <v>246</v>
      </c>
      <c r="E36" s="68" t="s">
        <v>247</v>
      </c>
      <c r="F36" s="68" t="s">
        <v>248</v>
      </c>
      <c r="G36" s="68"/>
      <c r="H36" s="68"/>
      <c r="I36" s="68" t="s">
        <v>249</v>
      </c>
      <c r="J36" s="68" t="s">
        <v>70</v>
      </c>
      <c r="K36" s="68" t="s">
        <v>105</v>
      </c>
      <c r="L36" s="68" t="s">
        <v>106</v>
      </c>
      <c r="M36" s="68" t="s">
        <v>86</v>
      </c>
      <c r="N36" s="64" t="s">
        <v>87</v>
      </c>
      <c r="O36" s="64" t="s">
        <v>88</v>
      </c>
      <c r="P36" s="68" t="s">
        <v>214</v>
      </c>
      <c r="Q36" s="68" t="s">
        <v>86</v>
      </c>
      <c r="R36" s="69"/>
    </row>
    <row r="37" spans="1:18" ht="15" x14ac:dyDescent="0.35">
      <c r="A37" s="63">
        <f t="shared" si="0"/>
        <v>36</v>
      </c>
      <c r="B37" s="64" t="s">
        <v>187</v>
      </c>
      <c r="C37" s="65" t="s">
        <v>250</v>
      </c>
      <c r="D37" s="65" t="s">
        <v>251</v>
      </c>
      <c r="E37" s="68"/>
      <c r="F37" s="68"/>
      <c r="G37" s="68"/>
      <c r="H37" s="68"/>
      <c r="I37" s="68"/>
      <c r="J37" s="68">
        <v>1659</v>
      </c>
      <c r="K37" s="68" t="s">
        <v>252</v>
      </c>
      <c r="L37" s="68"/>
      <c r="M37" s="68"/>
      <c r="N37" s="64" t="s">
        <v>87</v>
      </c>
      <c r="O37" s="64" t="s">
        <v>88</v>
      </c>
      <c r="P37" s="68" t="s">
        <v>86</v>
      </c>
      <c r="Q37" s="68"/>
      <c r="R37" s="69"/>
    </row>
    <row r="38" spans="1:18" x14ac:dyDescent="0.3">
      <c r="A38" s="63">
        <f t="shared" si="0"/>
        <v>37</v>
      </c>
      <c r="B38" s="64" t="s">
        <v>187</v>
      </c>
      <c r="C38" s="66" t="s">
        <v>253</v>
      </c>
      <c r="D38" s="66" t="s">
        <v>254</v>
      </c>
      <c r="E38" s="68"/>
      <c r="F38" s="68"/>
      <c r="G38" s="68"/>
      <c r="H38" s="68"/>
      <c r="I38" s="68"/>
      <c r="J38" s="68"/>
      <c r="K38" s="68"/>
      <c r="L38" s="68"/>
      <c r="M38" s="68"/>
      <c r="N38" s="64" t="s">
        <v>87</v>
      </c>
      <c r="O38" s="64" t="s">
        <v>88</v>
      </c>
      <c r="P38" s="68"/>
      <c r="Q38" s="68"/>
      <c r="R38" s="69"/>
    </row>
    <row r="39" spans="1:18" ht="15" x14ac:dyDescent="0.35">
      <c r="A39" s="63">
        <f t="shared" si="0"/>
        <v>38</v>
      </c>
      <c r="B39" s="64" t="s">
        <v>187</v>
      </c>
      <c r="C39" s="65" t="s">
        <v>255</v>
      </c>
      <c r="D39" s="66" t="s">
        <v>254</v>
      </c>
      <c r="E39" s="68"/>
      <c r="F39" s="68"/>
      <c r="G39" s="68"/>
      <c r="H39" s="68"/>
      <c r="I39" s="68"/>
      <c r="J39" s="68"/>
      <c r="K39" s="68" t="s">
        <v>252</v>
      </c>
      <c r="L39" s="68"/>
      <c r="M39" s="68"/>
      <c r="N39" s="64"/>
      <c r="O39" s="64"/>
      <c r="P39" s="68"/>
      <c r="Q39" s="68"/>
      <c r="R39" s="69"/>
    </row>
    <row r="40" spans="1:18" x14ac:dyDescent="0.3">
      <c r="A40" s="63">
        <f t="shared" si="0"/>
        <v>39</v>
      </c>
      <c r="B40" s="64" t="s">
        <v>187</v>
      </c>
      <c r="C40" s="66" t="s">
        <v>256</v>
      </c>
      <c r="D40" s="66" t="s">
        <v>257</v>
      </c>
      <c r="E40" s="68" t="s">
        <v>258</v>
      </c>
      <c r="F40" s="68" t="s">
        <v>259</v>
      </c>
      <c r="G40" s="68"/>
      <c r="H40" s="68"/>
      <c r="I40" s="68" t="s">
        <v>260</v>
      </c>
      <c r="J40" s="68">
        <v>2451</v>
      </c>
      <c r="K40" s="68" t="s">
        <v>69</v>
      </c>
      <c r="L40" s="68" t="s">
        <v>69</v>
      </c>
      <c r="M40" s="68" t="s">
        <v>86</v>
      </c>
      <c r="N40" s="64" t="s">
        <v>87</v>
      </c>
      <c r="O40" s="64" t="s">
        <v>88</v>
      </c>
      <c r="P40" s="68" t="s">
        <v>86</v>
      </c>
      <c r="Q40" s="68" t="s">
        <v>86</v>
      </c>
      <c r="R40" s="69"/>
    </row>
    <row r="41" spans="1:18" ht="15" x14ac:dyDescent="0.35">
      <c r="A41" s="63">
        <f t="shared" si="0"/>
        <v>40</v>
      </c>
      <c r="B41" s="64" t="s">
        <v>187</v>
      </c>
      <c r="C41" s="65" t="s">
        <v>261</v>
      </c>
      <c r="D41" s="66" t="s">
        <v>262</v>
      </c>
      <c r="E41" s="68" t="s">
        <v>263</v>
      </c>
      <c r="F41" s="68" t="s">
        <v>264</v>
      </c>
      <c r="G41" s="68" t="s">
        <v>265</v>
      </c>
      <c r="H41" s="66" t="s">
        <v>262</v>
      </c>
      <c r="I41" s="68"/>
      <c r="J41" s="68">
        <v>2645</v>
      </c>
      <c r="K41" s="68" t="s">
        <v>69</v>
      </c>
      <c r="L41" s="68" t="s">
        <v>69</v>
      </c>
      <c r="M41" s="68" t="s">
        <v>1</v>
      </c>
      <c r="N41" s="64" t="s">
        <v>87</v>
      </c>
      <c r="O41" s="64" t="s">
        <v>88</v>
      </c>
      <c r="P41" s="68" t="s">
        <v>86</v>
      </c>
      <c r="Q41" s="68" t="s">
        <v>86</v>
      </c>
      <c r="R41" s="69"/>
    </row>
    <row r="42" spans="1:18" x14ac:dyDescent="0.3">
      <c r="A42" s="63">
        <f t="shared" si="0"/>
        <v>41</v>
      </c>
      <c r="B42" s="64" t="s">
        <v>187</v>
      </c>
      <c r="C42" s="68" t="s">
        <v>266</v>
      </c>
      <c r="D42" s="68" t="s">
        <v>267</v>
      </c>
      <c r="E42" s="68" t="s">
        <v>268</v>
      </c>
      <c r="F42" s="68" t="s">
        <v>269</v>
      </c>
      <c r="G42" s="68"/>
      <c r="H42" s="68"/>
      <c r="I42" s="68" t="s">
        <v>270</v>
      </c>
      <c r="J42" s="68">
        <v>2170</v>
      </c>
      <c r="K42" s="68" t="s">
        <v>69</v>
      </c>
      <c r="L42" s="68" t="s">
        <v>69</v>
      </c>
      <c r="M42" s="68" t="s">
        <v>86</v>
      </c>
      <c r="N42" s="64" t="s">
        <v>87</v>
      </c>
      <c r="O42" s="64" t="s">
        <v>88</v>
      </c>
      <c r="P42" s="68" t="s">
        <v>86</v>
      </c>
      <c r="Q42" s="68" t="s">
        <v>86</v>
      </c>
      <c r="R42" s="69"/>
    </row>
    <row r="43" spans="1:18" x14ac:dyDescent="0.3">
      <c r="A43" s="63">
        <f t="shared" si="0"/>
        <v>42</v>
      </c>
      <c r="B43" s="64" t="s">
        <v>80</v>
      </c>
      <c r="C43" s="68" t="s">
        <v>271</v>
      </c>
      <c r="D43" s="68" t="s">
        <v>272</v>
      </c>
      <c r="E43" s="68" t="s">
        <v>273</v>
      </c>
      <c r="F43" s="68" t="s">
        <v>274</v>
      </c>
      <c r="G43" s="68"/>
      <c r="H43" s="68"/>
      <c r="I43" s="68" t="s">
        <v>275</v>
      </c>
      <c r="J43" s="68">
        <v>111033</v>
      </c>
      <c r="K43" s="68" t="s">
        <v>85</v>
      </c>
      <c r="L43" s="68" t="s">
        <v>85</v>
      </c>
      <c r="M43" s="68" t="s">
        <v>86</v>
      </c>
      <c r="N43" s="64" t="s">
        <v>87</v>
      </c>
      <c r="O43" s="64"/>
      <c r="P43" s="68" t="s">
        <v>86</v>
      </c>
      <c r="Q43" s="68" t="s">
        <v>86</v>
      </c>
      <c r="R43" s="69" t="s">
        <v>86</v>
      </c>
    </row>
    <row r="44" spans="1:18" x14ac:dyDescent="0.3">
      <c r="A44" s="63">
        <f t="shared" si="0"/>
        <v>43</v>
      </c>
      <c r="B44" s="64" t="s">
        <v>80</v>
      </c>
      <c r="C44" s="68" t="s">
        <v>276</v>
      </c>
      <c r="D44" s="68"/>
      <c r="E44" s="68" t="s">
        <v>277</v>
      </c>
      <c r="F44" s="68"/>
      <c r="G44" s="68"/>
      <c r="H44" s="68"/>
      <c r="I44" s="68" t="s">
        <v>31</v>
      </c>
      <c r="J44" s="68"/>
      <c r="K44" s="68" t="s">
        <v>31</v>
      </c>
      <c r="L44" s="68"/>
      <c r="M44" s="68" t="s">
        <v>86</v>
      </c>
      <c r="N44" s="64" t="s">
        <v>87</v>
      </c>
      <c r="O44" s="64"/>
      <c r="P44" s="68" t="s">
        <v>86</v>
      </c>
      <c r="Q44" s="68" t="s">
        <v>86</v>
      </c>
      <c r="R44" s="69"/>
    </row>
    <row r="45" spans="1:18" x14ac:dyDescent="0.3">
      <c r="A45" s="63">
        <f t="shared" si="0"/>
        <v>44</v>
      </c>
      <c r="B45" s="64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4"/>
      <c r="O45" s="64"/>
      <c r="P45" s="68"/>
      <c r="Q45" s="68"/>
      <c r="R45" s="69"/>
    </row>
    <row r="46" spans="1:18" x14ac:dyDescent="0.3">
      <c r="A46" s="63">
        <f t="shared" si="0"/>
        <v>45</v>
      </c>
      <c r="B46" s="64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4"/>
      <c r="O46" s="64"/>
      <c r="P46" s="68"/>
      <c r="Q46" s="68"/>
      <c r="R46" s="69"/>
    </row>
    <row r="47" spans="1:18" x14ac:dyDescent="0.3">
      <c r="A47" s="63">
        <f t="shared" si="0"/>
        <v>46</v>
      </c>
      <c r="B47" s="64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4"/>
      <c r="O47" s="64"/>
      <c r="P47" s="68"/>
      <c r="Q47" s="68"/>
      <c r="R47" s="69"/>
    </row>
    <row r="48" spans="1:18" x14ac:dyDescent="0.3">
      <c r="A48" s="63">
        <f t="shared" si="0"/>
        <v>47</v>
      </c>
      <c r="B48" s="64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4"/>
      <c r="O48" s="64"/>
      <c r="P48" s="68"/>
      <c r="Q48" s="68"/>
      <c r="R48" s="69"/>
    </row>
    <row r="49" spans="1:18" x14ac:dyDescent="0.3">
      <c r="A49" s="63">
        <f t="shared" si="0"/>
        <v>48</v>
      </c>
      <c r="B49" s="64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4"/>
      <c r="O49" s="64"/>
      <c r="P49" s="68"/>
      <c r="Q49" s="68"/>
      <c r="R49" s="69"/>
    </row>
    <row r="50" spans="1:18" x14ac:dyDescent="0.3">
      <c r="A50" s="63">
        <f t="shared" si="0"/>
        <v>49</v>
      </c>
      <c r="B50" s="64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4"/>
      <c r="O50" s="64"/>
      <c r="P50" s="68"/>
      <c r="Q50" s="68"/>
      <c r="R50" s="69"/>
    </row>
    <row r="51" spans="1:18" x14ac:dyDescent="0.3">
      <c r="A51" s="63">
        <f t="shared" si="0"/>
        <v>50</v>
      </c>
      <c r="B51" s="64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4"/>
      <c r="O51" s="64"/>
      <c r="P51" s="68"/>
      <c r="Q51" s="68"/>
      <c r="R51" s="69"/>
    </row>
    <row r="52" spans="1:18" x14ac:dyDescent="0.3">
      <c r="A52" s="63">
        <f t="shared" si="0"/>
        <v>51</v>
      </c>
      <c r="B52" s="64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4"/>
      <c r="O52" s="64"/>
      <c r="P52" s="68"/>
      <c r="Q52" s="68"/>
      <c r="R52" s="69"/>
    </row>
    <row r="53" spans="1:18" x14ac:dyDescent="0.3">
      <c r="A53" s="63">
        <f t="shared" si="0"/>
        <v>52</v>
      </c>
      <c r="B53" s="64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4"/>
      <c r="O53" s="64"/>
      <c r="P53" s="68"/>
      <c r="Q53" s="68"/>
      <c r="R53" s="69"/>
    </row>
    <row r="54" spans="1:18" x14ac:dyDescent="0.3">
      <c r="A54" s="63">
        <f t="shared" si="0"/>
        <v>53</v>
      </c>
      <c r="B54" s="64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4"/>
      <c r="O54" s="64"/>
      <c r="P54" s="68"/>
      <c r="Q54" s="68"/>
      <c r="R54" s="69"/>
    </row>
    <row r="55" spans="1:18" x14ac:dyDescent="0.3">
      <c r="A55" s="63">
        <f t="shared" si="0"/>
        <v>54</v>
      </c>
      <c r="B55" s="64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4"/>
      <c r="O55" s="64"/>
      <c r="P55" s="68"/>
      <c r="Q55" s="68"/>
      <c r="R55" s="69"/>
    </row>
    <row r="56" spans="1:18" x14ac:dyDescent="0.3">
      <c r="A56" s="63">
        <f t="shared" si="0"/>
        <v>55</v>
      </c>
      <c r="B56" s="64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4"/>
      <c r="O56" s="64"/>
      <c r="P56" s="68"/>
      <c r="Q56" s="68"/>
      <c r="R56" s="69"/>
    </row>
    <row r="57" spans="1:18" x14ac:dyDescent="0.3">
      <c r="A57" s="63">
        <f t="shared" si="0"/>
        <v>56</v>
      </c>
      <c r="B57" s="64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4"/>
      <c r="O57" s="64"/>
      <c r="P57" s="68"/>
      <c r="Q57" s="68"/>
      <c r="R57" s="69"/>
    </row>
    <row r="58" spans="1:18" x14ac:dyDescent="0.3">
      <c r="A58" s="63">
        <f t="shared" si="0"/>
        <v>57</v>
      </c>
      <c r="B58" s="64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4"/>
      <c r="O58" s="64"/>
      <c r="P58" s="68"/>
      <c r="Q58" s="68"/>
      <c r="R58" s="69"/>
    </row>
    <row r="59" spans="1:18" x14ac:dyDescent="0.3">
      <c r="A59" s="63">
        <f t="shared" si="0"/>
        <v>58</v>
      </c>
      <c r="B59" s="64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4"/>
      <c r="O59" s="64"/>
      <c r="P59" s="68"/>
      <c r="Q59" s="68"/>
      <c r="R59" s="69"/>
    </row>
    <row r="60" spans="1:18" x14ac:dyDescent="0.3">
      <c r="A60" s="63">
        <f t="shared" si="0"/>
        <v>59</v>
      </c>
      <c r="B60" s="64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4"/>
      <c r="O60" s="64"/>
      <c r="P60" s="68"/>
      <c r="Q60" s="68"/>
      <c r="R60" s="69"/>
    </row>
    <row r="61" spans="1:18" ht="15" thickBot="1" x14ac:dyDescent="0.35">
      <c r="A61" s="71">
        <f t="shared" si="0"/>
        <v>60</v>
      </c>
      <c r="B61" s="72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2"/>
      <c r="O61" s="72"/>
      <c r="P61" s="73"/>
      <c r="Q61" s="73"/>
      <c r="R61" s="74"/>
    </row>
  </sheetData>
  <mergeCells count="4">
    <mergeCell ref="C1:D1"/>
    <mergeCell ref="E1:F1"/>
    <mergeCell ref="G1:H1"/>
    <mergeCell ref="N1:O1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&amp;F</oddHeader>
  </headerFooter>
  <colBreaks count="1" manualBreakCount="1">
    <brk id="12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7</v>
      </c>
      <c r="F2" s="90"/>
      <c r="G2" s="90"/>
      <c r="H2" s="90"/>
      <c r="I2" s="90"/>
      <c r="J2" s="90"/>
    </row>
    <row r="3" spans="1:25" x14ac:dyDescent="0.25">
      <c r="B3" s="41" t="s">
        <v>280</v>
      </c>
      <c r="C3" s="83">
        <v>-360</v>
      </c>
      <c r="F3" s="90"/>
      <c r="G3" s="90"/>
      <c r="H3" s="90"/>
      <c r="I3" s="90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2645</v>
      </c>
      <c r="C6" s="11">
        <v>4609</v>
      </c>
      <c r="D6" s="17" t="str">
        <f>IF(B6&lt;&gt;"",IFERROR(VLOOKUP(B6,SignOnSheet!$D$5:$N$40,7,FALSE),"NON_LISTED"),"")</f>
        <v>Mike Goodyear-Kyle Boman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v>4</v>
      </c>
      <c r="I6" s="39">
        <f>IF(B6&lt;&gt;"",IFERROR(VLOOKUP(B6,SignOnSheet!$D$5:$K$40,2,FALSE),"NON_LISTED"),"")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2769</v>
      </c>
      <c r="K6" s="19">
        <f t="shared" ref="K6:K37" si="1">IF(C6&lt;&gt;"",IFERROR(IF(C6&gt;0,RANK(J6,IF(J$6:J$56&gt;0,J$6:J$56,),1)-COUNTIF(J$6:J$56,"=0"),IF(C6="",COUNT(J$6:J$56)+1,0)),0),"")</f>
        <v>10</v>
      </c>
      <c r="L6" s="19">
        <f t="shared" ref="L6:L37" si="2">IFERROR(IF(J6&lt;&gt;"",J6/F6,"")/H6,"")</f>
        <v>692.25</v>
      </c>
      <c r="M6" s="18">
        <f>IF(ISTEXT(C6),SignOnSheet!$U$44+1,IF(C6&lt;&gt;"",IFERROR(IF(L6&gt;0,RANK(L6,IF(L$6:L$56&gt;0,L$6:L$56,),1)-COUNTIF(L$6:L$56,"=0"),IF(L6&lt;&gt;"",SignOnSheet!$U$44+1,0)),0),""))</f>
        <v>3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482</v>
      </c>
      <c r="C7" s="11">
        <v>4634</v>
      </c>
      <c r="D7" s="17" t="str">
        <f>IF(B7&lt;&gt;"",IFERROR(VLOOKUP(B7,SignOnSheet!$D$5:$N$40,7,FALSE),"NON_LISTED"),"")</f>
        <v>Charles Girard-Gary Hubach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v>4</v>
      </c>
      <c r="I7" s="39">
        <f>IF(B7&lt;&gt;"",IFERROR(VLOOKUP(B7,SignOnSheet!$D$5:$K$40,2,FALSE),"NON_LISTED"),"")</f>
        <v>0</v>
      </c>
      <c r="J7" s="18">
        <f t="shared" si="0"/>
        <v>2794</v>
      </c>
      <c r="K7" s="19">
        <f t="shared" si="1"/>
        <v>11</v>
      </c>
      <c r="L7" s="19">
        <f t="shared" si="2"/>
        <v>698.5</v>
      </c>
      <c r="M7" s="18">
        <f>IF(ISTEXT(C7),SignOnSheet!$U$44+1,IF(C7&lt;&gt;"",IFERROR(IF(L7&gt;0,RANK(L7,IF(L$6:L$56&gt;0,L$6:L$56,),1)-COUNTIF(L$6:L$56,"=0"),IF(L7&lt;&gt;"",SignOnSheet!$U$44+1,0)),0),""))</f>
        <v>5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39" si="3">A7+1</f>
        <v>3</v>
      </c>
      <c r="B8" s="11">
        <v>2749</v>
      </c>
      <c r="C8" s="11">
        <v>4648</v>
      </c>
      <c r="D8" s="17" t="str">
        <f>IF(B8&lt;&gt;"",IFERROR(VLOOKUP(B8,SignOnSheet!$D$5:$N$40,7,FALSE),"NON_LISTED"),"")</f>
        <v>Tony Hughes-Richard Stanley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v>4</v>
      </c>
      <c r="I8" s="39">
        <f>IF(B8&lt;&gt;"",IFERROR(VLOOKUP(B8,SignOnSheet!$D$5:$K$40,2,FALSE),"NON_LISTED"),"")</f>
        <v>0</v>
      </c>
      <c r="J8" s="18">
        <f t="shared" si="0"/>
        <v>2808</v>
      </c>
      <c r="K8" s="19">
        <f t="shared" si="1"/>
        <v>12</v>
      </c>
      <c r="L8" s="19">
        <f t="shared" si="2"/>
        <v>702</v>
      </c>
      <c r="M8" s="18">
        <f>IF(ISTEXT(C8),SignOnSheet!$U$44+1,IF(C8&lt;&gt;"",IFERROR(IF(L8&gt;0,RANK(L8,IF(L$6:L$56&gt;0,L$6:L$56,),1)-COUNTIF(L$6:L$56,"=0"),IF(L8&lt;&gt;"",SignOnSheet!$U$44+1,0)),0),""))</f>
        <v>6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2650</v>
      </c>
      <c r="C9" s="11">
        <v>4714</v>
      </c>
      <c r="D9" s="17" t="str">
        <f>IF(B9&lt;&gt;"",IFERROR(VLOOKUP(B9,SignOnSheet!$D$5:$N$40,7,FALSE),"NON_LISTED"),"")</f>
        <v>Alistair Bush-Andrew Stanley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v>4</v>
      </c>
      <c r="I9" s="39">
        <f>IF(B9&lt;&gt;"",IFERROR(VLOOKUP(B9,SignOnSheet!$D$5:$K$40,2,FALSE),"NON_LISTED"),"")</f>
        <v>0</v>
      </c>
      <c r="J9" s="18">
        <f t="shared" si="0"/>
        <v>2834</v>
      </c>
      <c r="K9" s="19">
        <f t="shared" si="1"/>
        <v>13</v>
      </c>
      <c r="L9" s="19">
        <f t="shared" si="2"/>
        <v>708.5</v>
      </c>
      <c r="M9" s="18">
        <f>IF(ISTEXT(C9),SignOnSheet!$U$44+1,IF(C9&lt;&gt;"",IFERROR(IF(L9&gt;0,RANK(L9,IF(L$6:L$56&gt;0,L$6:L$56,),1)-COUNTIF(L$6:L$56,"=0"),IF(L9&lt;&gt;"",SignOnSheet!$U$44+1,0)),0),""))</f>
        <v>9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2643</v>
      </c>
      <c r="C10" s="11">
        <v>4754</v>
      </c>
      <c r="D10" s="17" t="str">
        <f>IF(B10&lt;&gt;"",IFERROR(VLOOKUP(B10,SignOnSheet!$D$5:$N$40,7,FALSE),"NON_LISTED"),"")</f>
        <v>Paresh Patel-Matt Olivier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v>4</v>
      </c>
      <c r="I10" s="39">
        <f>IF(B10&lt;&gt;"",IFERROR(VLOOKUP(B10,SignOnSheet!$D$5:$K$40,2,FALSE),"NON_LISTED"),"")</f>
        <v>0</v>
      </c>
      <c r="J10" s="18">
        <f t="shared" si="0"/>
        <v>2874</v>
      </c>
      <c r="K10" s="19">
        <f t="shared" si="1"/>
        <v>14</v>
      </c>
      <c r="L10" s="19">
        <f t="shared" si="2"/>
        <v>718.5</v>
      </c>
      <c r="M10" s="18">
        <f>IF(ISTEXT(C10),SignOnSheet!$U$44+1,IF(C10&lt;&gt;"",IFERROR(IF(L10&gt;0,RANK(L10,IF(L$6:L$56&gt;0,L$6:L$56,),1)-COUNTIF(L$6:L$56,"=0"),IF(L10&lt;&gt;"",SignOnSheet!$U$44+1,0)),0),""))</f>
        <v>10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2657</v>
      </c>
      <c r="C11" s="11">
        <v>4936</v>
      </c>
      <c r="D11" s="17" t="str">
        <f>IF(B11&lt;&gt;"",IFERROR(VLOOKUP(B11,SignOnSheet!$D$5:$N$40,7,FALSE),"NON_LISTED"),"")</f>
        <v>Nick Zervos-Christian Ponnotti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v>4</v>
      </c>
      <c r="I11" s="39">
        <f>IF(B11&lt;&gt;"",IFERROR(VLOOKUP(B11,SignOnSheet!$D$5:$K$40,2,FALSE),"NON_LISTED"),"")</f>
        <v>0</v>
      </c>
      <c r="J11" s="18">
        <f t="shared" si="0"/>
        <v>2976</v>
      </c>
      <c r="K11" s="19">
        <f t="shared" si="1"/>
        <v>18</v>
      </c>
      <c r="L11" s="19">
        <f t="shared" si="2"/>
        <v>744</v>
      </c>
      <c r="M11" s="18">
        <f>IF(ISTEXT(C11),SignOnSheet!$U$44+1,IF(C11&lt;&gt;"",IFERROR(IF(L11&gt;0,RANK(L11,IF(L$6:L$56&gt;0,L$6:L$56,),1)-COUNTIF(L$6:L$56,"=0"),IF(L11&lt;&gt;"",SignOnSheet!$U$44+1,0)),0),""))</f>
        <v>14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2742</v>
      </c>
      <c r="C12" s="11">
        <v>4959</v>
      </c>
      <c r="D12" s="17" t="str">
        <f>IF(B12&lt;&gt;"",IFERROR(VLOOKUP(B12,SignOnSheet!$D$5:$N$40,7,FALSE),"NON_LISTED"),"")</f>
        <v>Roland van de Ven-Peter Scheren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v>4</v>
      </c>
      <c r="I12" s="39">
        <f>IF(B12&lt;&gt;"",IFERROR(VLOOKUP(B12,SignOnSheet!$D$5:$K$40,2,FALSE),"NON_LISTED"),"")</f>
        <v>0</v>
      </c>
      <c r="J12" s="18">
        <f t="shared" si="0"/>
        <v>2999</v>
      </c>
      <c r="K12" s="19">
        <f t="shared" si="1"/>
        <v>19</v>
      </c>
      <c r="L12" s="19">
        <f t="shared" si="2"/>
        <v>749.75</v>
      </c>
      <c r="M12" s="18">
        <f>IF(ISTEXT(C12),SignOnSheet!$U$44+1,IF(C12&lt;&gt;"",IFERROR(IF(L12&gt;0,RANK(L12,IF(L$6:L$56&gt;0,L$6:L$56,),1)-COUNTIF(L$6:L$56,"=0"),IF(L12&lt;&gt;"",SignOnSheet!$U$44+1,0)),0),""))</f>
        <v>15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2751</v>
      </c>
      <c r="C13" s="11">
        <v>5139</v>
      </c>
      <c r="D13" s="17" t="str">
        <f>IF(B13&lt;&gt;"",IFERROR(VLOOKUP(B13,SignOnSheet!$D$5:$N$40,7,FALSE),"NON_LISTED"),"")</f>
        <v>Jason Reuben-Adam Lovett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v>4</v>
      </c>
      <c r="I13" s="39">
        <f>IF(B13&lt;&gt;"",IFERROR(VLOOKUP(B13,SignOnSheet!$D$5:$K$40,2,FALSE),"NON_LISTED"),"")</f>
        <v>0</v>
      </c>
      <c r="J13" s="18">
        <f t="shared" si="0"/>
        <v>3099</v>
      </c>
      <c r="K13" s="19">
        <f t="shared" si="1"/>
        <v>23</v>
      </c>
      <c r="L13" s="19">
        <f t="shared" si="2"/>
        <v>774.75</v>
      </c>
      <c r="M13" s="18">
        <f>IF(ISTEXT(C13),SignOnSheet!$U$44+1,IF(C13&lt;&gt;"",IFERROR(IF(L13&gt;0,RANK(L13,IF(L$6:L$56&gt;0,L$6:L$56,),1)-COUNTIF(L$6:L$56,"=0"),IF(L13&lt;&gt;"",SignOnSheet!$U$44+1,0)),0),""))</f>
        <v>17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U13" s="125" t="s">
        <v>520</v>
      </c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2471</v>
      </c>
      <c r="C14" s="11">
        <v>5150</v>
      </c>
      <c r="D14" s="17" t="str">
        <f>IF(B14&lt;&gt;"",IFERROR(VLOOKUP(B14,SignOnSheet!$D$5:$N$40,7,FALSE),"NON_LISTED"),"")</f>
        <v>Mark Henderson-Shane Rumbold</v>
      </c>
      <c r="E14" s="18" t="str">
        <f>IF(B14&lt;&gt;"",IFERROR(VLOOKUP(B14,SignOnSheet!$D$5:$K$40,3,FALSE),"NON_LISTED"),"")</f>
        <v>Hobie Tiger 18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v>4</v>
      </c>
      <c r="I14" s="39">
        <f>IF(B14&lt;&gt;"",IFERROR(VLOOKUP(B14,SignOnSheet!$D$5:$K$40,2,FALSE),"NON_LISTED"),"")</f>
        <v>0</v>
      </c>
      <c r="J14" s="18">
        <f t="shared" si="0"/>
        <v>3110</v>
      </c>
      <c r="K14" s="19">
        <f t="shared" si="1"/>
        <v>24</v>
      </c>
      <c r="L14" s="19">
        <f t="shared" si="2"/>
        <v>777.5</v>
      </c>
      <c r="M14" s="18">
        <f>IF(ISTEXT(C14),SignOnSheet!$U$44+1,IF(C14&lt;&gt;"",IFERROR(IF(L14&gt;0,RANK(L14,IF(L$6:L$56&gt;0,L$6:L$56,),1)-COUNTIF(L$6:L$56,"=0"),IF(L14&lt;&gt;"",SignOnSheet!$U$44+1,0)),0),""))</f>
        <v>18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1659</v>
      </c>
      <c r="C15" s="11">
        <v>5223</v>
      </c>
      <c r="D15" s="17" t="str">
        <f>IF(B15&lt;&gt;"",IFERROR(VLOOKUP(B15,SignOnSheet!$D$5:$N$40,7,FALSE),"NON_LISTED"),"")</f>
        <v>Michael Sulzer-Andreas Schmidt</v>
      </c>
      <c r="E15" s="18" t="str">
        <f>IF(B15&lt;&gt;"",IFERROR(VLOOKUP(B15,SignOnSheet!$D$5:$K$40,3,FALSE),"NON_LISTED"),"")</f>
        <v>Nacra F18 Infusion</v>
      </c>
      <c r="F15" s="18">
        <f>IF(B15&lt;&gt;"",IFERROR(VLOOKUP(B15,SignOnSheet!$D$5:$K$40,4,FALSE),"NON_LISTED"),"")</f>
        <v>1</v>
      </c>
      <c r="G15" s="18" t="str">
        <f>IF(B15&lt;&gt;"",IFERROR(VLOOKUP(B15,SignOnSheet!$D$5:$K$40,5,FALSE),"NON_LISTED"),"")</f>
        <v>A</v>
      </c>
      <c r="H15" s="18">
        <v>4</v>
      </c>
      <c r="I15" s="39">
        <f>IF(B15&lt;&gt;"",IFERROR(VLOOKUP(B15,SignOnSheet!$D$5:$K$40,2,FALSE),"NON_LISTED"),"")</f>
        <v>0</v>
      </c>
      <c r="J15" s="18">
        <f t="shared" si="0"/>
        <v>3143</v>
      </c>
      <c r="K15" s="19">
        <f t="shared" si="1"/>
        <v>25</v>
      </c>
      <c r="L15" s="19">
        <f t="shared" si="2"/>
        <v>785.75</v>
      </c>
      <c r="M15" s="18">
        <f>IF(ISTEXT(C15),SignOnSheet!$U$44+1,IF(C15&lt;&gt;"",IFERROR(IF(L15&gt;0,RANK(L15,IF(L$6:L$56&gt;0,L$6:L$56,),1)-COUNTIF(L$6:L$56,"=0"),IF(L15&lt;&gt;"",SignOnSheet!$U$44+1,0)),0),""))</f>
        <v>19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23</v>
      </c>
      <c r="C16" s="11">
        <v>4016</v>
      </c>
      <c r="D16" s="17" t="str">
        <f>IF(B16&lt;&gt;"",IFERROR(VLOOKUP(B16,SignOnSheet!$D$5:$N$40,7,FALSE),"NON_LISTED"),"")</f>
        <v>Garth Loudon-Robbie Edouard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v>3</v>
      </c>
      <c r="I16" s="39">
        <f>IF(B16&lt;&gt;"",IFERROR(VLOOKUP(B16,SignOnSheet!$D$5:$K$40,2,FALSE),"NON_LISTED"),"")</f>
        <v>0</v>
      </c>
      <c r="J16" s="18">
        <f t="shared" si="0"/>
        <v>2416</v>
      </c>
      <c r="K16" s="19">
        <f t="shared" si="1"/>
        <v>1</v>
      </c>
      <c r="L16" s="19">
        <f t="shared" si="2"/>
        <v>665.56473829201104</v>
      </c>
      <c r="M16" s="18">
        <f>IF(ISTEXT(C16),SignOnSheet!$U$44+1,IF(C16&lt;&gt;"",IFERROR(IF(L16&gt;0,RANK(L16,IF(L$6:L$56&gt;0,L$6:L$56,),1)-COUNTIF(L$6:L$56,"=0"),IF(L16&lt;&gt;"",SignOnSheet!$U$44+1,0)),0),""))</f>
        <v>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3"/>
        <v>12</v>
      </c>
      <c r="B17" s="11">
        <v>91082</v>
      </c>
      <c r="C17" s="11">
        <v>4142</v>
      </c>
      <c r="D17" s="17" t="str">
        <f>IF(B17&lt;&gt;"",IFERROR(VLOOKUP(B17,SignOnSheet!$D$5:$N$40,7,FALSE),"NON_LISTED"),"")</f>
        <v>David Scott-Suzanne Morton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v>3</v>
      </c>
      <c r="I17" s="39">
        <f>IF(B17&lt;&gt;"",IFERROR(VLOOKUP(B17,SignOnSheet!$D$5:$K$40,2,FALSE),"NON_LISTED"),"")</f>
        <v>0</v>
      </c>
      <c r="J17" s="18">
        <f t="shared" si="0"/>
        <v>2502</v>
      </c>
      <c r="K17" s="19">
        <f t="shared" si="1"/>
        <v>2</v>
      </c>
      <c r="L17" s="19">
        <f t="shared" si="2"/>
        <v>689.25619834710744</v>
      </c>
      <c r="M17" s="18">
        <f>IF(ISTEXT(C17),SignOnSheet!$U$44+1,IF(C17&lt;&gt;"",IFERROR(IF(L17&gt;0,RANK(L17,IF(L$6:L$56&gt;0,L$6:L$56,),1)-COUNTIF(L$6:L$56,"=0"),IF(L17&lt;&gt;"",SignOnSheet!$U$44+1,0)),0),""))</f>
        <v>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3"/>
        <v>13</v>
      </c>
      <c r="B18" s="35">
        <v>113744</v>
      </c>
      <c r="C18" s="35">
        <v>4154</v>
      </c>
      <c r="D18" s="17" t="str">
        <f>IF(B18&lt;&gt;"",IFERROR(VLOOKUP(B18,SignOnSheet!$D$5:$N$40,7,FALSE),"NON_LISTED"),"")</f>
        <v>Grahame Southwick-Sharon Rayner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v>3</v>
      </c>
      <c r="I18" s="39">
        <f>IF(B18&lt;&gt;"",IFERROR(VLOOKUP(B18,SignOnSheet!$D$5:$K$40,2,FALSE),"NON_LISTED"),"")</f>
        <v>0</v>
      </c>
      <c r="J18" s="18">
        <f t="shared" si="0"/>
        <v>2514</v>
      </c>
      <c r="K18" s="19">
        <f t="shared" si="1"/>
        <v>3</v>
      </c>
      <c r="L18" s="19">
        <f t="shared" si="2"/>
        <v>692.56198347107431</v>
      </c>
      <c r="M18" s="18">
        <f>IF(ISTEXT(C18),SignOnSheet!$U$44+1,IF(C18&lt;&gt;"",IFERROR(IF(L18&gt;0,RANK(L18,IF(L$6:L$56&gt;0,L$6:L$56,),1)-COUNTIF(L$6:L$56,"=0"),IF(L18&lt;&gt;"",SignOnSheet!$U$44+1,0)),0),""))</f>
        <v>4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3"/>
        <v>14</v>
      </c>
      <c r="B19" s="11">
        <v>114146</v>
      </c>
      <c r="C19" s="11">
        <v>4232</v>
      </c>
      <c r="D19" s="17" t="str">
        <f>IF(B19&lt;&gt;"",IFERROR(VLOOKUP(B19,SignOnSheet!$D$5:$N$40,7,FALSE),"NON_LISTED"),"")</f>
        <v>Andrew Boyd-Kim Troll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v>3</v>
      </c>
      <c r="I19" s="39">
        <f>IF(B19&lt;&gt;"",IFERROR(VLOOKUP(B19,SignOnSheet!$D$5:$K$40,2,FALSE),"NON_LISTED"),"")</f>
        <v>0</v>
      </c>
      <c r="J19" s="18">
        <f t="shared" si="0"/>
        <v>2552</v>
      </c>
      <c r="K19" s="19">
        <f t="shared" si="1"/>
        <v>4</v>
      </c>
      <c r="L19" s="19">
        <f t="shared" si="2"/>
        <v>703.030303030303</v>
      </c>
      <c r="M19" s="18">
        <f>IF(ISTEXT(C19),SignOnSheet!$U$44+1,IF(C19&lt;&gt;"",IFERROR(IF(L19&gt;0,RANK(L19,IF(L$6:L$56&gt;0,L$6:L$56,),1)-COUNTIF(L$6:L$56,"=0"),IF(L19&lt;&gt;"",SignOnSheet!$U$44+1,0)),0),""))</f>
        <v>7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3"/>
        <v>15</v>
      </c>
      <c r="B20" s="11">
        <v>115106</v>
      </c>
      <c r="C20" s="11">
        <v>4238</v>
      </c>
      <c r="D20" s="17" t="str">
        <f>IF(B20&lt;&gt;"",IFERROR(VLOOKUP(B20,SignOnSheet!$D$5:$N$40,7,FALSE),"NON_LISTED"),"")</f>
        <v>Robert Fine-Stephanie Goodyear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v>3</v>
      </c>
      <c r="I20" s="39">
        <f>IF(B20&lt;&gt;"",IFERROR(VLOOKUP(B20,SignOnSheet!$D$5:$K$40,2,FALSE),"NON_LISTED"),"")</f>
        <v>0</v>
      </c>
      <c r="J20" s="18">
        <f t="shared" si="0"/>
        <v>2558</v>
      </c>
      <c r="K20" s="19">
        <f t="shared" si="1"/>
        <v>5</v>
      </c>
      <c r="L20" s="19">
        <f t="shared" si="2"/>
        <v>704.68319559228655</v>
      </c>
      <c r="M20" s="18">
        <f>IF(ISTEXT(C20),SignOnSheet!$U$44+1,IF(C20&lt;&gt;"",IFERROR(IF(L20&gt;0,RANK(L20,IF(L$6:L$56&gt;0,L$6:L$56,),1)-COUNTIF(L$6:L$56,"=0"),IF(L20&lt;&gt;"",SignOnSheet!$U$44+1,0)),0),""))</f>
        <v>8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3"/>
        <v>16</v>
      </c>
      <c r="B21" s="11">
        <v>112647</v>
      </c>
      <c r="C21" s="11">
        <v>4426</v>
      </c>
      <c r="D21" s="17" t="str">
        <f>IF(B21&lt;&gt;"",IFERROR(VLOOKUP(B21,SignOnSheet!$D$5:$N$40,7,FALSE),"NON_LISTED"),"")</f>
        <v>John van der Vyver-Sam van der Vyver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v>3</v>
      </c>
      <c r="I21" s="39">
        <f>IF(B21&lt;&gt;"",IFERROR(VLOOKUP(B21,SignOnSheet!$D$5:$K$40,2,FALSE),"NON_LISTED"),"")</f>
        <v>0</v>
      </c>
      <c r="J21" s="18">
        <f t="shared" si="0"/>
        <v>2666</v>
      </c>
      <c r="K21" s="19">
        <f t="shared" si="1"/>
        <v>6</v>
      </c>
      <c r="L21" s="19">
        <f t="shared" si="2"/>
        <v>734.43526170798896</v>
      </c>
      <c r="M21" s="18">
        <f>IF(ISTEXT(C21),SignOnSheet!$U$44+1,IF(C21&lt;&gt;"",IFERROR(IF(L21&gt;0,RANK(L21,IF(L$6:L$56&gt;0,L$6:L$56,),1)-COUNTIF(L$6:L$56,"=0"),IF(L21&lt;&gt;"",SignOnSheet!$U$44+1,0)),0),""))</f>
        <v>11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3"/>
        <v>17</v>
      </c>
      <c r="B22" s="11">
        <v>112480</v>
      </c>
      <c r="C22" s="11">
        <v>4435</v>
      </c>
      <c r="D22" s="17" t="str">
        <f>IF(B22&lt;&gt;"",IFERROR(VLOOKUP(B22,SignOnSheet!$D$5:$N$40,7,FALSE),"NON_LISTED"),"")</f>
        <v>Craig Wood-Carrie Wood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v>3</v>
      </c>
      <c r="I22" s="39">
        <f>IF(B22&lt;&gt;"",IFERROR(VLOOKUP(B22,SignOnSheet!$D$5:$K$40,2,FALSE),"NON_LISTED"),"")</f>
        <v>0</v>
      </c>
      <c r="J22" s="18">
        <f t="shared" si="0"/>
        <v>2675</v>
      </c>
      <c r="K22" s="19">
        <f t="shared" si="1"/>
        <v>7</v>
      </c>
      <c r="L22" s="19">
        <f t="shared" si="2"/>
        <v>736.91460055096422</v>
      </c>
      <c r="M22" s="18">
        <f>IF(ISTEXT(C22),SignOnSheet!$U$44+1,IF(C22&lt;&gt;"",IFERROR(IF(L22&gt;0,RANK(L22,IF(L$6:L$56&gt;0,L$6:L$56,),1)-COUNTIF(L$6:L$56,"=0"),IF(L22&lt;&gt;"",SignOnSheet!$U$44+1,0)),0),""))</f>
        <v>12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3"/>
        <v>18</v>
      </c>
      <c r="B23" s="11">
        <v>113344</v>
      </c>
      <c r="C23" s="92">
        <v>4442</v>
      </c>
      <c r="D23" s="17" t="str">
        <f>IF(B23&lt;&gt;"",IFERROR(VLOOKUP(B23,SignOnSheet!$D$5:$N$40,7,FALSE),"NON_LISTED"),"")</f>
        <v>Cyrille Girardin-Rob Pettit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v>3</v>
      </c>
      <c r="I23" s="39">
        <f>IF(B23&lt;&gt;"",IFERROR(VLOOKUP(B23,SignOnSheet!$D$5:$K$40,2,FALSE),"NON_LISTED"),"")</f>
        <v>0</v>
      </c>
      <c r="J23" s="18">
        <f t="shared" si="0"/>
        <v>2682</v>
      </c>
      <c r="K23" s="19">
        <f t="shared" si="1"/>
        <v>8</v>
      </c>
      <c r="L23" s="19">
        <f t="shared" si="2"/>
        <v>738.84297520661164</v>
      </c>
      <c r="M23" s="18">
        <f>IF(ISTEXT(C23),SignOnSheet!$U$44+1,IF(C23&lt;&gt;"",IFERROR(IF(L23&gt;0,RANK(L23,IF(L$6:L$56&gt;0,L$6:L$56,),1)-COUNTIF(L$6:L$56,"=0"),IF(L23&lt;&gt;"",SignOnSheet!$U$44+1,0)),0),""))</f>
        <v>13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3"/>
        <v>19</v>
      </c>
      <c r="B24" s="11">
        <v>115081</v>
      </c>
      <c r="C24" s="93">
        <v>4543</v>
      </c>
      <c r="D24" s="17" t="str">
        <f>IF(B24&lt;&gt;"",IFERROR(VLOOKUP(B24,SignOnSheet!$D$5:$N$40,7,FALSE),"NON_LISTED"),"")</f>
        <v>Joe Bilstein-Chiara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v>3</v>
      </c>
      <c r="I24" s="39">
        <f>IF(B24&lt;&gt;"",IFERROR(VLOOKUP(B24,SignOnSheet!$D$5:$K$40,2,FALSE),"NON_LISTED"),"")</f>
        <v>0</v>
      </c>
      <c r="J24" s="18">
        <f t="shared" si="0"/>
        <v>2743</v>
      </c>
      <c r="K24" s="19">
        <f t="shared" si="1"/>
        <v>9</v>
      </c>
      <c r="L24" s="19">
        <f t="shared" si="2"/>
        <v>755.64738292011032</v>
      </c>
      <c r="M24" s="18">
        <f>IF(ISTEXT(C24),SignOnSheet!$U$44+1,IF(C24&lt;&gt;"",IFERROR(IF(L24&gt;0,RANK(L24,IF(L$6:L$56&gt;0,L$6:L$56,),1)-COUNTIF(L$6:L$56,"=0"),IF(L24&lt;&gt;"",SignOnSheet!$U$44+1,0)),0),""))</f>
        <v>16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3"/>
        <v>20</v>
      </c>
      <c r="B25" s="11">
        <v>91070</v>
      </c>
      <c r="C25" s="11">
        <v>4800</v>
      </c>
      <c r="D25" s="17" t="str">
        <f>IF(B25&lt;&gt;"",IFERROR(VLOOKUP(B25,SignOnSheet!$D$5:$N$40,7,FALSE),"NON_LISTED"),"")</f>
        <v>Michael Winklmaier-Tanguy Garot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v>3</v>
      </c>
      <c r="I25" s="39">
        <f>IF(B25&lt;&gt;"",IFERROR(VLOOKUP(B25,SignOnSheet!$D$5:$K$40,2,FALSE),"NON_LISTED"),"")</f>
        <v>0</v>
      </c>
      <c r="J25" s="18">
        <f t="shared" si="0"/>
        <v>2880</v>
      </c>
      <c r="K25" s="19">
        <f t="shared" si="1"/>
        <v>15</v>
      </c>
      <c r="L25" s="19">
        <f t="shared" si="2"/>
        <v>793.38842975206614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3"/>
        <v>21</v>
      </c>
      <c r="B26" s="11">
        <v>108961</v>
      </c>
      <c r="C26" s="11">
        <v>4806</v>
      </c>
      <c r="D26" s="17" t="str">
        <f>IF(B26&lt;&gt;"",IFERROR(VLOOKUP(B26,SignOnSheet!$D$5:$N$40,7,FALSE),"NON_LISTED"),"")</f>
        <v>Sarah Scott-Justin Hoon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v>3</v>
      </c>
      <c r="I26" s="39">
        <f>IF(B26&lt;&gt;"",IFERROR(VLOOKUP(B26,SignOnSheet!$D$5:$K$40,2,FALSE),"NON_LISTED"),"")</f>
        <v>0</v>
      </c>
      <c r="J26" s="18">
        <f t="shared" si="0"/>
        <v>2886</v>
      </c>
      <c r="K26" s="19">
        <f t="shared" si="1"/>
        <v>16</v>
      </c>
      <c r="L26" s="19">
        <f t="shared" si="2"/>
        <v>795.04132231404958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3"/>
        <v>22</v>
      </c>
      <c r="B27" s="11">
        <v>115105</v>
      </c>
      <c r="C27" s="11">
        <v>4837</v>
      </c>
      <c r="D27" s="17" t="str">
        <f>IF(B27&lt;&gt;"",IFERROR(VLOOKUP(B27,SignOnSheet!$D$5:$N$40,7,FALSE),"NON_LISTED"),"")</f>
        <v>Matteaus Walcher-Adriana Mariano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v>3</v>
      </c>
      <c r="I27" s="39">
        <f>IF(B27&lt;&gt;"",IFERROR(VLOOKUP(B27,SignOnSheet!$D$5:$K$40,2,FALSE),"NON_LISTED"),"")</f>
        <v>0</v>
      </c>
      <c r="J27" s="18">
        <f t="shared" si="0"/>
        <v>2917</v>
      </c>
      <c r="K27" s="19">
        <f t="shared" si="1"/>
        <v>17</v>
      </c>
      <c r="L27" s="19">
        <f t="shared" si="2"/>
        <v>803.58126721763085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3"/>
        <v>23</v>
      </c>
      <c r="B28" s="11">
        <v>112555</v>
      </c>
      <c r="C28" s="11">
        <v>5004</v>
      </c>
      <c r="D28" s="17" t="str">
        <f>IF(B28&lt;&gt;"",IFERROR(VLOOKUP(B28,SignOnSheet!$D$5:$N$40,7,FALSE),"NON_LISTED"),"")</f>
        <v>Kees De Graaf-Anna Chandler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v>3</v>
      </c>
      <c r="I28" s="39">
        <f>IF(B28&lt;&gt;"",IFERROR(VLOOKUP(B28,SignOnSheet!$D$5:$K$40,2,FALSE),"NON_LISTED"),"")</f>
        <v>0</v>
      </c>
      <c r="J28" s="18">
        <f t="shared" si="0"/>
        <v>3004</v>
      </c>
      <c r="K28" s="19">
        <f t="shared" si="1"/>
        <v>20</v>
      </c>
      <c r="L28" s="19">
        <f t="shared" si="2"/>
        <v>827.54820936639123</v>
      </c>
      <c r="M28" s="18">
        <f>IF(ISTEXT(C28),SignOnSheet!$U$44+1,IF(C28&lt;&gt;"",IFERROR(IF(L28&gt;0,RANK(L28,IF(L$6:L$56&gt;0,L$6:L$56,),1)-COUNTIF(L$6:L$56,"=0"),IF(L28&lt;&gt;"",SignOnSheet!$U$44+1,0)),0),""))</f>
        <v>23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3"/>
        <v>24</v>
      </c>
      <c r="B29" s="11">
        <v>115080</v>
      </c>
      <c r="C29" s="11">
        <v>5055</v>
      </c>
      <c r="D29" s="17" t="str">
        <f>IF(B29&lt;&gt;"",IFERROR(VLOOKUP(B29,SignOnSheet!$D$5:$N$40,7,FALSE),"NON_LISTED"),"")</f>
        <v>Clementine James-Laura Kelly</v>
      </c>
      <c r="E29" s="18" t="str">
        <f>IF(B29&lt;&gt;"",IFERROR(VLOOKUP(B29,SignOnSheet!$D$5:$K$40,3,FALSE),"NON_LISTED"),"")</f>
        <v>Hobie 16</v>
      </c>
      <c r="F29" s="18">
        <f>IF(B29&lt;&gt;"",IFERROR(VLOOKUP(B29,SignOnSheet!$D$5:$K$40,4,FALSE),"NON_LISTED"),"")</f>
        <v>1.21</v>
      </c>
      <c r="G29" s="18" t="str">
        <f>IF(B29&lt;&gt;"",IFERROR(VLOOKUP(B29,SignOnSheet!$D$5:$K$40,5,FALSE),"NON_LISTED"),"")</f>
        <v>B</v>
      </c>
      <c r="H29" s="18">
        <v>3</v>
      </c>
      <c r="I29" s="39">
        <f>IF(B29&lt;&gt;"",IFERROR(VLOOKUP(B29,SignOnSheet!$D$5:$K$40,2,FALSE),"NON_LISTED"),"")</f>
        <v>0</v>
      </c>
      <c r="J29" s="18">
        <f t="shared" si="0"/>
        <v>3055</v>
      </c>
      <c r="K29" s="19">
        <f t="shared" si="1"/>
        <v>21</v>
      </c>
      <c r="L29" s="19">
        <f t="shared" si="2"/>
        <v>841.59779614325078</v>
      </c>
      <c r="M29" s="18">
        <f>IF(ISTEXT(C29),SignOnSheet!$U$44+1,IF(C29&lt;&gt;"",IFERROR(IF(L29&gt;0,RANK(L29,IF(L$6:L$56&gt;0,L$6:L$56,),1)-COUNTIF(L$6:L$56,"=0"),IF(L29&lt;&gt;"",SignOnSheet!$U$44+1,0)),0),""))</f>
        <v>24</v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3"/>
        <v>25</v>
      </c>
      <c r="B30" s="11">
        <v>112607</v>
      </c>
      <c r="C30" s="11">
        <v>5100</v>
      </c>
      <c r="D30" s="17" t="str">
        <f>IF(B30&lt;&gt;"",IFERROR(VLOOKUP(B30,SignOnSheet!$D$5:$N$40,7,FALSE),"NON_LISTED"),"")</f>
        <v>Nassor Alamki-Machano Mussa</v>
      </c>
      <c r="E30" s="18" t="str">
        <f>IF(B30&lt;&gt;"",IFERROR(VLOOKUP(B30,SignOnSheet!$D$5:$K$40,3,FALSE),"NON_LISTED"),"")</f>
        <v>Hobie 16</v>
      </c>
      <c r="F30" s="18">
        <f>IF(B30&lt;&gt;"",IFERROR(VLOOKUP(B30,SignOnSheet!$D$5:$K$40,4,FALSE),"NON_LISTED"),"")</f>
        <v>1.21</v>
      </c>
      <c r="G30" s="18" t="str">
        <f>IF(B30&lt;&gt;"",IFERROR(VLOOKUP(B30,SignOnSheet!$D$5:$K$40,5,FALSE),"NON_LISTED"),"")</f>
        <v>B</v>
      </c>
      <c r="H30" s="18">
        <v>3</v>
      </c>
      <c r="I30" s="39">
        <f>IF(B30&lt;&gt;"",IFERROR(VLOOKUP(B30,SignOnSheet!$D$5:$K$40,2,FALSE),"NON_LISTED"),"")</f>
        <v>0</v>
      </c>
      <c r="J30" s="18">
        <f t="shared" si="0"/>
        <v>3060</v>
      </c>
      <c r="K30" s="19">
        <f t="shared" si="1"/>
        <v>22</v>
      </c>
      <c r="L30" s="19">
        <f t="shared" si="2"/>
        <v>842.97520661157023</v>
      </c>
      <c r="M30" s="18">
        <f>IF(ISTEXT(C30),SignOnSheet!$U$44+1,IF(C30&lt;&gt;"",IFERROR(IF(L30&gt;0,RANK(L30,IF(L$6:L$56&gt;0,L$6:L$56,),1)-COUNTIF(L$6:L$56,"=0"),IF(L30&lt;&gt;"",SignOnSheet!$U$44+1,0)),0),""))</f>
        <v>25</v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/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/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/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ref="A40:A56" si="9">A39+1</f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9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9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9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9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9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9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9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9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9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9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9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9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9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9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9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9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31" priority="8"/>
  </conditionalFormatting>
  <conditionalFormatting sqref="B34:B35">
    <cfRule type="duplicateValues" dxfId="30" priority="7"/>
  </conditionalFormatting>
  <conditionalFormatting sqref="C6:C24">
    <cfRule type="duplicateValues" dxfId="29" priority="2"/>
  </conditionalFormatting>
  <conditionalFormatting sqref="B6:B33">
    <cfRule type="duplicateValues" dxfId="28" priority="1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57"/>
  <sheetViews>
    <sheetView view="pageBreakPreview" topLeftCell="A2" zoomScale="85" zoomScaleSheetLayoutView="85" workbookViewId="0">
      <selection activeCell="H18" sqref="H18:H27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6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8</v>
      </c>
      <c r="F2" s="90"/>
      <c r="G2" s="90"/>
      <c r="H2" s="90"/>
      <c r="I2" s="90"/>
      <c r="J2" s="90"/>
    </row>
    <row r="3" spans="1:25" x14ac:dyDescent="0.25">
      <c r="B3" s="41" t="s">
        <v>280</v>
      </c>
      <c r="C3" s="83">
        <v>-360</v>
      </c>
      <c r="F3" s="90"/>
      <c r="G3" s="90"/>
      <c r="H3" s="90"/>
      <c r="I3" s="90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23</v>
      </c>
      <c r="C6" s="11">
        <v>3421</v>
      </c>
      <c r="D6" s="17" t="str">
        <f>IF(B6&lt;&gt;"",IFERROR(VLOOKUP(B6,SignOnSheet!$D$5:$N$40,7,FALSE),"NON_LISTED"),"")</f>
        <v>Garth Loudon-Robbie Edouard</v>
      </c>
      <c r="E6" s="18" t="str">
        <f>IF(B6&lt;&gt;"",IFERROR(VLOOKUP(B6,SignOnSheet!$D$5:$K$40,3,FALSE),"NON_LISTED"),"")</f>
        <v>Hobie 16</v>
      </c>
      <c r="F6" s="18">
        <f>IF(B6&lt;&gt;"",IFERROR(VLOOKUP(B6,SignOnSheet!$D$5:$K$40,4,FALSE),"NON_LISTED"),"")</f>
        <v>1.21</v>
      </c>
      <c r="G6" s="18" t="str">
        <f>IF(B6&lt;&gt;"",IFERROR(VLOOKUP(B6,SignOnSheet!$D$5:$K$40,5,FALSE),"NON_LISTED"),"")</f>
        <v>B</v>
      </c>
      <c r="H6" s="18">
        <v>2.5</v>
      </c>
      <c r="I6" s="39">
        <f>IF(B6&lt;&gt;"",IFERROR(VLOOKUP(B6,SignOnSheet!$D$5:$K$40,2,FALSE),"NON_LISTED"),"")</f>
        <v>0</v>
      </c>
      <c r="J6" s="18">
        <f t="shared" ref="J6:J36" si="0">IFERROR(IF(LEFT(C6,1)&lt;&gt;"D",IFERROR(RIGHT(C6,2)+LEFT(RIGHT(C6,4),2)*60+(C6-RIGHT(C6,4))/10000*3600-IF(G6="B",$J$4,$J$3),""),"" ),"")</f>
        <v>2061</v>
      </c>
      <c r="K6" s="19">
        <f t="shared" ref="K6:K37" si="1">IF(C6&lt;&gt;"",IFERROR(IF(C6&gt;0,RANK(J6,IF(J$6:J$55&gt;0,J$6:J$55,),1)-COUNTIF(J$6:J$55,"=0"),IF(C6="",COUNT(J$6:J$55)+1,0)),0),"")</f>
        <v>1</v>
      </c>
      <c r="L6" s="19">
        <f t="shared" ref="L6:L36" si="2">IFERROR(IF(J6&lt;&gt;"",J6/F6,"")/H6,"")</f>
        <v>681.32231404958679</v>
      </c>
      <c r="M6" s="18">
        <f>IF(ISTEXT(C6),SignOnSheet!$U$44+1,IF(C6&lt;&gt;"",IFERROR(IF(L6&gt;0,RANK(L6,IF(L$6:L$55&gt;0,L$6:L$55,),1)-COUNTIF(L$6:L$55,"=0"),IF(L6&lt;&gt;"",SignOnSheet!$U$44+1,0)),0),""))</f>
        <v>1</v>
      </c>
      <c r="N6" s="20" t="e">
        <f>IF(#REF!=N$5,IF(L6="",MAX($L$6:$L$55)+1,L6),"")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115106</v>
      </c>
      <c r="C7" s="11">
        <v>3559</v>
      </c>
      <c r="D7" s="17" t="str">
        <f>IF(B7&lt;&gt;"",IFERROR(VLOOKUP(B7,SignOnSheet!$D$5:$N$40,7,FALSE),"NON_LISTED"),"")</f>
        <v>Robert Fine-Stephanie Goodyear</v>
      </c>
      <c r="E7" s="18" t="str">
        <f>IF(B7&lt;&gt;"",IFERROR(VLOOKUP(B7,SignOnSheet!$D$5:$K$40,3,FALSE),"NON_LISTED"),"")</f>
        <v>Hobie 16</v>
      </c>
      <c r="F7" s="18">
        <f>IF(B7&lt;&gt;"",IFERROR(VLOOKUP(B7,SignOnSheet!$D$5:$K$40,4,FALSE),"NON_LISTED"),"")</f>
        <v>1.21</v>
      </c>
      <c r="G7" s="18" t="str">
        <f>IF(B7&lt;&gt;"",IFERROR(VLOOKUP(B7,SignOnSheet!$D$5:$K$40,5,FALSE),"NON_LISTED"),"")</f>
        <v>B</v>
      </c>
      <c r="H7" s="18">
        <v>2.5</v>
      </c>
      <c r="I7" s="39">
        <f>IF(B7&lt;&gt;"",IFERROR(VLOOKUP(B7,SignOnSheet!$D$5:$K$40,2,FALSE),"NON_LISTED"),"")</f>
        <v>0</v>
      </c>
      <c r="J7" s="18">
        <f t="shared" si="0"/>
        <v>2159</v>
      </c>
      <c r="K7" s="19">
        <f t="shared" si="1"/>
        <v>2</v>
      </c>
      <c r="L7" s="19">
        <f t="shared" si="2"/>
        <v>713.71900826446279</v>
      </c>
      <c r="M7" s="18">
        <f>IF(ISTEXT(C7),SignOnSheet!$U$44+1,IF(C7&lt;&gt;"",IFERROR(IF(L7&gt;0,RANK(L7,IF(L$6:L$55&gt;0,L$6:L$55,),1)-COUNTIF(L$6:L$55,"=0"),IF(L7&lt;&gt;"",SignOnSheet!$U$44+1,0)),0),""))</f>
        <v>2</v>
      </c>
      <c r="N7" s="20" t="e">
        <f>IF(#REF!=N$5,IF(L7="",MAX($L$6:$L$55)+1,L7),"")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38" si="3">A7+1</f>
        <v>3</v>
      </c>
      <c r="B8" s="11">
        <v>114146</v>
      </c>
      <c r="C8" s="11">
        <v>3628</v>
      </c>
      <c r="D8" s="17" t="str">
        <f>IF(B8&lt;&gt;"",IFERROR(VLOOKUP(B8,SignOnSheet!$D$5:$N$40,7,FALSE),"NON_LISTED"),"")</f>
        <v>Andrew Boyd-Kim Troll</v>
      </c>
      <c r="E8" s="18" t="str">
        <f>IF(B8&lt;&gt;"",IFERROR(VLOOKUP(B8,SignOnSheet!$D$5:$K$40,3,FALSE),"NON_LISTED"),"")</f>
        <v>Hobie 16</v>
      </c>
      <c r="F8" s="18">
        <f>IF(B8&lt;&gt;"",IFERROR(VLOOKUP(B8,SignOnSheet!$D$5:$K$40,4,FALSE),"NON_LISTED"),"")</f>
        <v>1.21</v>
      </c>
      <c r="G8" s="18" t="str">
        <f>IF(B8&lt;&gt;"",IFERROR(VLOOKUP(B8,SignOnSheet!$D$5:$K$40,5,FALSE),"NON_LISTED"),"")</f>
        <v>B</v>
      </c>
      <c r="H8" s="18">
        <v>2.5</v>
      </c>
      <c r="I8" s="39">
        <f>IF(B8&lt;&gt;"",IFERROR(VLOOKUP(B8,SignOnSheet!$D$5:$K$40,2,FALSE),"NON_LISTED"),"")</f>
        <v>0</v>
      </c>
      <c r="J8" s="18">
        <f t="shared" si="0"/>
        <v>2188</v>
      </c>
      <c r="K8" s="19">
        <f t="shared" si="1"/>
        <v>3</v>
      </c>
      <c r="L8" s="19">
        <f t="shared" si="2"/>
        <v>723.30578512396698</v>
      </c>
      <c r="M8" s="18">
        <f>IF(ISTEXT(C8),SignOnSheet!$U$44+1,IF(C8&lt;&gt;"",IFERROR(IF(L8&gt;0,RANK(L8,IF(L$6:L$55&gt;0,L$6:L$55,),1)-COUNTIF(L$6:L$55,"=0"),IF(L8&lt;&gt;"",SignOnSheet!$U$44+1,0)),0),""))</f>
        <v>4</v>
      </c>
      <c r="N8" s="20" t="e">
        <f>IF(#REF!=N$5,IF(L8="",MAX($L$6:$L$55)+1,L8),"")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112480</v>
      </c>
      <c r="C9" s="11">
        <v>3733</v>
      </c>
      <c r="D9" s="17" t="str">
        <f>IF(B9&lt;&gt;"",IFERROR(VLOOKUP(B9,SignOnSheet!$D$5:$N$40,7,FALSE),"NON_LISTED"),"")</f>
        <v>Craig Wood-Carrie Wood</v>
      </c>
      <c r="E9" s="18" t="str">
        <f>IF(B9&lt;&gt;"",IFERROR(VLOOKUP(B9,SignOnSheet!$D$5:$K$40,3,FALSE),"NON_LISTED"),"")</f>
        <v>Hobie 16</v>
      </c>
      <c r="F9" s="18">
        <f>IF(B9&lt;&gt;"",IFERROR(VLOOKUP(B9,SignOnSheet!$D$5:$K$40,4,FALSE),"NON_LISTED"),"")</f>
        <v>1.21</v>
      </c>
      <c r="G9" s="18" t="str">
        <f>IF(B9&lt;&gt;"",IFERROR(VLOOKUP(B9,SignOnSheet!$D$5:$K$40,5,FALSE),"NON_LISTED"),"")</f>
        <v>B</v>
      </c>
      <c r="H9" s="18">
        <v>2.5</v>
      </c>
      <c r="I9" s="39">
        <f>IF(B9&lt;&gt;"",IFERROR(VLOOKUP(B9,SignOnSheet!$D$5:$K$40,2,FALSE),"NON_LISTED"),"")</f>
        <v>0</v>
      </c>
      <c r="J9" s="18">
        <f t="shared" si="0"/>
        <v>2253</v>
      </c>
      <c r="K9" s="19">
        <f t="shared" si="1"/>
        <v>4</v>
      </c>
      <c r="L9" s="19">
        <f t="shared" si="2"/>
        <v>744.7933884297521</v>
      </c>
      <c r="M9" s="18">
        <f>IF(ISTEXT(C9),SignOnSheet!$U$44+1,IF(C9&lt;&gt;"",IFERROR(IF(L9&gt;0,RANK(L9,IF(L$6:L$55&gt;0,L$6:L$55,),1)-COUNTIF(L$6:L$55,"=0"),IF(L9&lt;&gt;"",SignOnSheet!$U$44+1,0)),0),""))</f>
        <v>7</v>
      </c>
      <c r="N9" s="20" t="e">
        <f>IF(#REF!=N$5,IF(L9="",MAX($L$6:$L$55)+1,L9),"")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91082</v>
      </c>
      <c r="C10" s="11">
        <v>3759</v>
      </c>
      <c r="D10" s="17" t="str">
        <f>IF(B10&lt;&gt;"",IFERROR(VLOOKUP(B10,SignOnSheet!$D$5:$N$40,7,FALSE),"NON_LISTED"),"")</f>
        <v>David Scott-Suzanne Morton</v>
      </c>
      <c r="E10" s="18" t="str">
        <f>IF(B10&lt;&gt;"",IFERROR(VLOOKUP(B10,SignOnSheet!$D$5:$K$40,3,FALSE),"NON_LISTED"),"")</f>
        <v>Hobie 16</v>
      </c>
      <c r="F10" s="18">
        <f>IF(B10&lt;&gt;"",IFERROR(VLOOKUP(B10,SignOnSheet!$D$5:$K$40,4,FALSE),"NON_LISTED"),"")</f>
        <v>1.21</v>
      </c>
      <c r="G10" s="18" t="str">
        <f>IF(B10&lt;&gt;"",IFERROR(VLOOKUP(B10,SignOnSheet!$D$5:$K$40,5,FALSE),"NON_LISTED"),"")</f>
        <v>B</v>
      </c>
      <c r="H10" s="18">
        <v>2.5</v>
      </c>
      <c r="I10" s="39">
        <f>IF(B10&lt;&gt;"",IFERROR(VLOOKUP(B10,SignOnSheet!$D$5:$K$40,2,FALSE),"NON_LISTED"),"")</f>
        <v>0</v>
      </c>
      <c r="J10" s="18">
        <f t="shared" si="0"/>
        <v>2279</v>
      </c>
      <c r="K10" s="19">
        <f t="shared" si="1"/>
        <v>5</v>
      </c>
      <c r="L10" s="19">
        <f t="shared" si="2"/>
        <v>753.38842975206614</v>
      </c>
      <c r="M10" s="18">
        <f>IF(ISTEXT(C10),SignOnSheet!$U$44+1,IF(C10&lt;&gt;"",IFERROR(IF(L10&gt;0,RANK(L10,IF(L$6:L$55&gt;0,L$6:L$55,),1)-COUNTIF(L$6:L$55,"=0"),IF(L10&lt;&gt;"",SignOnSheet!$U$44+1,0)),0),""))</f>
        <v>8</v>
      </c>
      <c r="N10" s="20" t="e">
        <f>IF(#REF!=N$5,IF(L10="",MAX($L$6:$L$55)+1,L10),"")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113744</v>
      </c>
      <c r="C11" s="11">
        <v>3819</v>
      </c>
      <c r="D11" s="17" t="str">
        <f>IF(B11&lt;&gt;"",IFERROR(VLOOKUP(B11,SignOnSheet!$D$5:$N$40,7,FALSE),"NON_LISTED"),"")</f>
        <v>Grahame Southwick-Sharon Rayner</v>
      </c>
      <c r="E11" s="18" t="str">
        <f>IF(B11&lt;&gt;"",IFERROR(VLOOKUP(B11,SignOnSheet!$D$5:$K$40,3,FALSE),"NON_LISTED"),"")</f>
        <v>Hobie 16</v>
      </c>
      <c r="F11" s="18">
        <f>IF(B11&lt;&gt;"",IFERROR(VLOOKUP(B11,SignOnSheet!$D$5:$K$40,4,FALSE),"NON_LISTED"),"")</f>
        <v>1.21</v>
      </c>
      <c r="G11" s="18" t="str">
        <f>IF(B11&lt;&gt;"",IFERROR(VLOOKUP(B11,SignOnSheet!$D$5:$K$40,5,FALSE),"NON_LISTED"),"")</f>
        <v>B</v>
      </c>
      <c r="H11" s="18">
        <v>2.5</v>
      </c>
      <c r="I11" s="39">
        <f>IF(B11&lt;&gt;"",IFERROR(VLOOKUP(B11,SignOnSheet!$D$5:$K$40,2,FALSE),"NON_LISTED"),"")</f>
        <v>0</v>
      </c>
      <c r="J11" s="18">
        <f t="shared" si="0"/>
        <v>2299</v>
      </c>
      <c r="K11" s="19">
        <f t="shared" si="1"/>
        <v>6</v>
      </c>
      <c r="L11" s="19">
        <f t="shared" si="2"/>
        <v>760</v>
      </c>
      <c r="M11" s="18">
        <f>IF(ISTEXT(C11),SignOnSheet!$U$44+1,IF(C11&lt;&gt;"",IFERROR(IF(L11&gt;0,RANK(L11,IF(L$6:L$55&gt;0,L$6:L$55,),1)-COUNTIF(L$6:L$55,"=0"),IF(L11&lt;&gt;"",SignOnSheet!$U$44+1,0)),0),""))</f>
        <v>10</v>
      </c>
      <c r="N11" s="20" t="e">
        <f>IF(#REF!=N$5,IF(L11="",MAX($L$6:$L$55)+1,L11),"")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113344</v>
      </c>
      <c r="C12" s="11">
        <v>3850</v>
      </c>
      <c r="D12" s="17" t="str">
        <f>IF(B12&lt;&gt;"",IFERROR(VLOOKUP(B12,SignOnSheet!$D$5:$N$40,7,FALSE),"NON_LISTED"),"")</f>
        <v>Cyrille Girardin-Rob Pettit</v>
      </c>
      <c r="E12" s="18" t="str">
        <f>IF(B12&lt;&gt;"",IFERROR(VLOOKUP(B12,SignOnSheet!$D$5:$K$40,3,FALSE),"NON_LISTED"),"")</f>
        <v>Hobie 16</v>
      </c>
      <c r="F12" s="18">
        <f>IF(B12&lt;&gt;"",IFERROR(VLOOKUP(B12,SignOnSheet!$D$5:$K$40,4,FALSE),"NON_LISTED"),"")</f>
        <v>1.21</v>
      </c>
      <c r="G12" s="18" t="str">
        <f>IF(B12&lt;&gt;"",IFERROR(VLOOKUP(B12,SignOnSheet!$D$5:$K$40,5,FALSE),"NON_LISTED"),"")</f>
        <v>B</v>
      </c>
      <c r="H12" s="18">
        <v>2.5</v>
      </c>
      <c r="I12" s="39">
        <f>IF(B12&lt;&gt;"",IFERROR(VLOOKUP(B12,SignOnSheet!$D$5:$K$40,2,FALSE),"NON_LISTED"),"")</f>
        <v>0</v>
      </c>
      <c r="J12" s="18">
        <f t="shared" si="0"/>
        <v>2330</v>
      </c>
      <c r="K12" s="19">
        <f t="shared" si="1"/>
        <v>7</v>
      </c>
      <c r="L12" s="19">
        <f t="shared" si="2"/>
        <v>770.24793388429748</v>
      </c>
      <c r="M12" s="18">
        <f>IF(ISTEXT(C12),SignOnSheet!$U$44+1,IF(C12&lt;&gt;"",IFERROR(IF(L12&gt;0,RANK(L12,IF(L$6:L$55&gt;0,L$6:L$55,),1)-COUNTIF(L$6:L$55,"=0"),IF(L12&lt;&gt;"",SignOnSheet!$U$44+1,0)),0),""))</f>
        <v>12</v>
      </c>
      <c r="N12" s="20" t="e">
        <f>IF(#REF!=N$5,IF(L12="",MAX($L$6:$L$55)+1,L12),"")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112647</v>
      </c>
      <c r="C13" s="11">
        <v>3903</v>
      </c>
      <c r="D13" s="17" t="str">
        <f>IF(B13&lt;&gt;"",IFERROR(VLOOKUP(B13,SignOnSheet!$D$5:$N$40,7,FALSE),"NON_LISTED"),"")</f>
        <v>John van der Vyver-Sam van der Vyver</v>
      </c>
      <c r="E13" s="18" t="str">
        <f>IF(B13&lt;&gt;"",IFERROR(VLOOKUP(B13,SignOnSheet!$D$5:$K$40,3,FALSE),"NON_LISTED"),"")</f>
        <v>Hobie 16</v>
      </c>
      <c r="F13" s="18">
        <f>IF(B13&lt;&gt;"",IFERROR(VLOOKUP(B13,SignOnSheet!$D$5:$K$40,4,FALSE),"NON_LISTED"),"")</f>
        <v>1.21</v>
      </c>
      <c r="G13" s="18" t="str">
        <f>IF(B13&lt;&gt;"",IFERROR(VLOOKUP(B13,SignOnSheet!$D$5:$K$40,5,FALSE),"NON_LISTED"),"")</f>
        <v>B</v>
      </c>
      <c r="H13" s="18">
        <v>2.5</v>
      </c>
      <c r="I13" s="39">
        <f>IF(B13&lt;&gt;"",IFERROR(VLOOKUP(B13,SignOnSheet!$D$5:$K$40,2,FALSE),"NON_LISTED"),"")</f>
        <v>0</v>
      </c>
      <c r="J13" s="18">
        <f t="shared" si="0"/>
        <v>2343</v>
      </c>
      <c r="K13" s="19">
        <f t="shared" si="1"/>
        <v>8</v>
      </c>
      <c r="L13" s="19">
        <f t="shared" si="2"/>
        <v>774.54545454545462</v>
      </c>
      <c r="M13" s="18">
        <f>IF(ISTEXT(C13),SignOnSheet!$U$44+1,IF(C13&lt;&gt;"",IFERROR(IF(L13&gt;0,RANK(L13,IF(L$6:L$55&gt;0,L$6:L$55,),1)-COUNTIF(L$6:L$55,"=0"),IF(L13&lt;&gt;"",SignOnSheet!$U$44+1,0)),0),""))</f>
        <v>13</v>
      </c>
      <c r="N13" s="20" t="e">
        <f>IF(#REF!=N$5,IF(L13="",MAX($L$6:$L$55)+1,L13),"")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115081</v>
      </c>
      <c r="C14" s="11">
        <v>4128</v>
      </c>
      <c r="D14" s="17" t="str">
        <f>IF(B14&lt;&gt;"",IFERROR(VLOOKUP(B14,SignOnSheet!$D$5:$N$40,7,FALSE),"NON_LISTED"),"")</f>
        <v>Joe Bilstein-Chiara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v>2.5</v>
      </c>
      <c r="I14" s="39">
        <f>IF(B14&lt;&gt;"",IFERROR(VLOOKUP(B14,SignOnSheet!$D$5:$K$40,2,FALSE),"NON_LISTED"),"")</f>
        <v>0</v>
      </c>
      <c r="J14" s="18">
        <f t="shared" si="0"/>
        <v>2488</v>
      </c>
      <c r="K14" s="19">
        <f t="shared" si="1"/>
        <v>9</v>
      </c>
      <c r="L14" s="19">
        <f t="shared" si="2"/>
        <v>822.47933884297527</v>
      </c>
      <c r="M14" s="18">
        <f>IF(ISTEXT(C14),SignOnSheet!$U$44+1,IF(C14&lt;&gt;"",IFERROR(IF(L14&gt;0,RANK(L14,IF(L$6:L$55&gt;0,L$6:L$55,),1)-COUNTIF(L$6:L$55,"=0"),IF(L14&lt;&gt;"",SignOnSheet!$U$44+1,0)),0),""))</f>
        <v>16</v>
      </c>
      <c r="N14" s="20" t="e">
        <f>IF(#REF!=N$5,IF(L14="",MAX($L$6:$L$55)+1,L14),"")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108961</v>
      </c>
      <c r="C15" s="11">
        <v>4130</v>
      </c>
      <c r="D15" s="17" t="str">
        <f>IF(B15&lt;&gt;"",IFERROR(VLOOKUP(B15,SignOnSheet!$D$5:$N$40,7,FALSE),"NON_LISTED"),"")</f>
        <v>Sarah Scott-Justin Hoon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v>2.5</v>
      </c>
      <c r="I15" s="39">
        <f>IF(B15&lt;&gt;"",IFERROR(VLOOKUP(B15,SignOnSheet!$D$5:$K$40,2,FALSE),"NON_LISTED"),"")</f>
        <v>0</v>
      </c>
      <c r="J15" s="18">
        <f t="shared" si="0"/>
        <v>2490</v>
      </c>
      <c r="K15" s="19">
        <f t="shared" si="1"/>
        <v>10</v>
      </c>
      <c r="L15" s="19">
        <f t="shared" si="2"/>
        <v>823.14049586776855</v>
      </c>
      <c r="M15" s="18">
        <f>IF(ISTEXT(C15),SignOnSheet!$U$44+1,IF(C15&lt;&gt;"",IFERROR(IF(L15&gt;0,RANK(L15,IF(L$6:L$55&gt;0,L$6:L$55,),1)-COUNTIF(L$6:L$55,"=0"),IF(L15&lt;&gt;"",SignOnSheet!$U$44+1,0)),0),""))</f>
        <v>17</v>
      </c>
      <c r="N15" s="20" t="e">
        <f>IF(#REF!=N$5,IF(L15="",MAX($L$6:$L$55)+1,L15),"")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91070</v>
      </c>
      <c r="C16" s="11">
        <v>4216</v>
      </c>
      <c r="D16" s="17" t="str">
        <f>IF(B16&lt;&gt;"",IFERROR(VLOOKUP(B16,SignOnSheet!$D$5:$N$40,7,FALSE),"NON_LISTED"),"")</f>
        <v>Michael Winklmaier-Tanguy Garot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v>2.5</v>
      </c>
      <c r="I16" s="39">
        <f>IF(B16&lt;&gt;"",IFERROR(VLOOKUP(B16,SignOnSheet!$D$5:$K$40,2,FALSE),"NON_LISTED"),"")</f>
        <v>0</v>
      </c>
      <c r="J16" s="18">
        <f t="shared" si="0"/>
        <v>2536</v>
      </c>
      <c r="K16" s="19">
        <f t="shared" si="1"/>
        <v>12</v>
      </c>
      <c r="L16" s="19">
        <f t="shared" si="2"/>
        <v>838.34710743801656</v>
      </c>
      <c r="M16" s="18">
        <f>IF(ISTEXT(C16),SignOnSheet!$U$44+1,IF(C16&lt;&gt;"",IFERROR(IF(L16&gt;0,RANK(L16,IF(L$6:L$55&gt;0,L$6:L$55,),1)-COUNTIF(L$6:L$55,"=0"),IF(L16&lt;&gt;"",SignOnSheet!$U$44+1,0)),0),""))</f>
        <v>18</v>
      </c>
      <c r="N16" s="20" t="e">
        <f>IF(#REF!=N$5,IF(L16="",MAX($L$6:$L$55)+1,L16),"")</f>
        <v>#REF!</v>
      </c>
      <c r="O16" s="20"/>
      <c r="P16" s="20"/>
      <c r="Q16" s="20"/>
      <c r="R16" s="18"/>
      <c r="S16" s="20"/>
      <c r="T16" s="18"/>
    </row>
    <row r="17" spans="1:21" x14ac:dyDescent="0.25">
      <c r="A17" s="17">
        <f t="shared" si="3"/>
        <v>12</v>
      </c>
      <c r="B17" s="11">
        <v>112555</v>
      </c>
      <c r="C17" s="11">
        <v>4238</v>
      </c>
      <c r="D17" s="17" t="str">
        <f>IF(B17&lt;&gt;"",IFERROR(VLOOKUP(B17,SignOnSheet!$D$5:$N$40,7,FALSE),"NON_LISTED"),"")</f>
        <v>Kees De Graaf-Anna Chandler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v>2.5</v>
      </c>
      <c r="I17" s="39">
        <f>IF(B17&lt;&gt;"",IFERROR(VLOOKUP(B17,SignOnSheet!$D$5:$K$40,2,FALSE),"NON_LISTED"),"")</f>
        <v>0</v>
      </c>
      <c r="J17" s="18">
        <f t="shared" si="0"/>
        <v>2558</v>
      </c>
      <c r="K17" s="19">
        <f t="shared" si="1"/>
        <v>13</v>
      </c>
      <c r="L17" s="19">
        <f t="shared" si="2"/>
        <v>845.61983471074382</v>
      </c>
      <c r="M17" s="18">
        <f>IF(ISTEXT(C17),SignOnSheet!$U$44+1,IF(C17&lt;&gt;"",IFERROR(IF(L17&gt;0,RANK(L17,IF(L$6:L$55&gt;0,L$6:L$55,),1)-COUNTIF(L$6:L$55,"=0"),IF(L17&lt;&gt;"",SignOnSheet!$U$44+1,0)),0),""))</f>
        <v>19</v>
      </c>
      <c r="N17" s="20" t="e">
        <f>IF(#REF!=N$5,IF(L17="",MAX($L$6:$L$55)+1,L17),"")</f>
        <v>#REF!</v>
      </c>
      <c r="O17" s="20"/>
      <c r="P17" s="20"/>
      <c r="Q17" s="20"/>
      <c r="R17" s="18"/>
      <c r="S17" s="20"/>
      <c r="T17" s="18"/>
    </row>
    <row r="18" spans="1:21" x14ac:dyDescent="0.25">
      <c r="A18" s="17">
        <f t="shared" si="3"/>
        <v>13</v>
      </c>
      <c r="B18" s="35">
        <v>2645</v>
      </c>
      <c r="C18" s="35">
        <v>4202</v>
      </c>
      <c r="D18" s="17" t="str">
        <f>IF(B18&lt;&gt;"",IFERROR(VLOOKUP(B18,SignOnSheet!$D$5:$N$40,7,FALSE),"NON_LISTED"),"")</f>
        <v>Mike Goodyear-Kyle Boman</v>
      </c>
      <c r="E18" s="18" t="str">
        <f>IF(B18&lt;&gt;"",IFERROR(VLOOKUP(B18,SignOnSheet!$D$5:$K$40,3,FALSE),"NON_LISTED"),"")</f>
        <v>Hobie Tiger 18</v>
      </c>
      <c r="F18" s="18">
        <f>IF(B18&lt;&gt;"",IFERROR(VLOOKUP(B18,SignOnSheet!$D$5:$K$40,4,FALSE),"NON_LISTED"),"")</f>
        <v>1</v>
      </c>
      <c r="G18" s="18" t="str">
        <f>IF(B18&lt;&gt;"",IFERROR(VLOOKUP(B18,SignOnSheet!$D$5:$K$40,5,FALSE),"NON_LISTED"),"")</f>
        <v>A</v>
      </c>
      <c r="H18" s="18">
        <v>3.5</v>
      </c>
      <c r="I18" s="39">
        <f>IF(B18&lt;&gt;"",IFERROR(VLOOKUP(B18,SignOnSheet!$D$5:$K$40,2,FALSE),"NON_LISTED"),"")</f>
        <v>0</v>
      </c>
      <c r="J18" s="18">
        <f t="shared" si="0"/>
        <v>2522</v>
      </c>
      <c r="K18" s="19">
        <f t="shared" si="1"/>
        <v>11</v>
      </c>
      <c r="L18" s="19">
        <f t="shared" si="2"/>
        <v>720.57142857142856</v>
      </c>
      <c r="M18" s="18">
        <f>IF(ISTEXT(C18),SignOnSheet!$U$44+1,IF(C18&lt;&gt;"",IFERROR(IF(L18&gt;0,RANK(L18,IF(L$6:L$55&gt;0,L$6:L$55,),1)-COUNTIF(L$6:L$55,"=0"),IF(L18&lt;&gt;"",SignOnSheet!$U$44+1,0)),0),""))</f>
        <v>3</v>
      </c>
      <c r="N18" s="20" t="e">
        <f>IF(#REF!=N$5,IF(L18="",MAX($L$6:$L$55)+1,L18),"")</f>
        <v>#REF!</v>
      </c>
      <c r="O18" s="20"/>
      <c r="P18" s="20"/>
      <c r="Q18" s="20"/>
      <c r="R18" s="18"/>
      <c r="S18" s="20"/>
      <c r="T18" s="18"/>
    </row>
    <row r="19" spans="1:21" x14ac:dyDescent="0.25">
      <c r="A19" s="17">
        <f t="shared" si="3"/>
        <v>14</v>
      </c>
      <c r="B19" s="11">
        <v>2650</v>
      </c>
      <c r="C19" s="11">
        <v>4243</v>
      </c>
      <c r="D19" s="17" t="str">
        <f>IF(B19&lt;&gt;"",IFERROR(VLOOKUP(B19,SignOnSheet!$D$5:$N$40,7,FALSE),"NON_LISTED"),"")</f>
        <v>Alistair Bush-Andrew Stanley</v>
      </c>
      <c r="E19" s="18" t="str">
        <f>IF(B19&lt;&gt;"",IFERROR(VLOOKUP(B19,SignOnSheet!$D$5:$K$40,3,FALSE),"NON_LISTED"),"")</f>
        <v>Hobie Tiger 18</v>
      </c>
      <c r="F19" s="18">
        <f>IF(B19&lt;&gt;"",IFERROR(VLOOKUP(B19,SignOnSheet!$D$5:$K$40,4,FALSE),"NON_LISTED"),"")</f>
        <v>1</v>
      </c>
      <c r="G19" s="18" t="str">
        <f>IF(B19&lt;&gt;"",IFERROR(VLOOKUP(B19,SignOnSheet!$D$5:$K$40,5,FALSE),"NON_LISTED"),"")</f>
        <v>A</v>
      </c>
      <c r="H19" s="18">
        <v>3.5</v>
      </c>
      <c r="I19" s="39">
        <f>IF(B19&lt;&gt;"",IFERROR(VLOOKUP(B19,SignOnSheet!$D$5:$K$40,2,FALSE),"NON_LISTED"),"")</f>
        <v>0</v>
      </c>
      <c r="J19" s="18">
        <f t="shared" si="0"/>
        <v>2563</v>
      </c>
      <c r="K19" s="19">
        <f t="shared" si="1"/>
        <v>14</v>
      </c>
      <c r="L19" s="19">
        <f t="shared" si="2"/>
        <v>732.28571428571433</v>
      </c>
      <c r="M19" s="18">
        <f>IF(ISTEXT(C19),SignOnSheet!$U$44+1,IF(C19&lt;&gt;"",IFERROR(IF(L19&gt;0,RANK(L19,IF(L$6:L$55&gt;0,L$6:L$55,),1)-COUNTIF(L$6:L$55,"=0"),IF(L19&lt;&gt;"",SignOnSheet!$U$44+1,0)),0),""))</f>
        <v>5</v>
      </c>
      <c r="N19" s="20" t="e">
        <f>IF(#REF!=N$5,IF(L19="",MAX($L$6:$L$55)+1,L19),"")</f>
        <v>#REF!</v>
      </c>
      <c r="O19" s="20"/>
      <c r="P19" s="20"/>
      <c r="Q19" s="20"/>
      <c r="R19" s="18"/>
      <c r="S19" s="20"/>
      <c r="T19" s="18"/>
    </row>
    <row r="20" spans="1:21" x14ac:dyDescent="0.25">
      <c r="A20" s="17">
        <f t="shared" si="3"/>
        <v>15</v>
      </c>
      <c r="B20" s="11">
        <v>2749</v>
      </c>
      <c r="C20" s="11">
        <v>4302</v>
      </c>
      <c r="D20" s="17" t="str">
        <f>IF(B20&lt;&gt;"",IFERROR(VLOOKUP(B20,SignOnSheet!$D$5:$N$40,7,FALSE),"NON_LISTED"),"")</f>
        <v>Tony Hughes-Richard Stanley</v>
      </c>
      <c r="E20" s="18" t="str">
        <f>IF(B20&lt;&gt;"",IFERROR(VLOOKUP(B20,SignOnSheet!$D$5:$K$40,3,FALSE),"NON_LISTED"),"")</f>
        <v>Hobie Tiger 18</v>
      </c>
      <c r="F20" s="18">
        <f>IF(B20&lt;&gt;"",IFERROR(VLOOKUP(B20,SignOnSheet!$D$5:$K$40,4,FALSE),"NON_LISTED"),"")</f>
        <v>1</v>
      </c>
      <c r="G20" s="18" t="str">
        <f>IF(B20&lt;&gt;"",IFERROR(VLOOKUP(B20,SignOnSheet!$D$5:$K$40,5,FALSE),"NON_LISTED"),"")</f>
        <v>A</v>
      </c>
      <c r="H20" s="18">
        <v>3.5</v>
      </c>
      <c r="I20" s="39">
        <f>IF(B20&lt;&gt;"",IFERROR(VLOOKUP(B20,SignOnSheet!$D$5:$K$40,2,FALSE),"NON_LISTED"),"")</f>
        <v>0</v>
      </c>
      <c r="J20" s="18">
        <f t="shared" si="0"/>
        <v>2582</v>
      </c>
      <c r="K20" s="19">
        <f t="shared" si="1"/>
        <v>15</v>
      </c>
      <c r="L20" s="19">
        <f t="shared" si="2"/>
        <v>737.71428571428567</v>
      </c>
      <c r="M20" s="18">
        <f>IF(ISTEXT(C20),SignOnSheet!$U$44+1,IF(C20&lt;&gt;"",IFERROR(IF(L20&gt;0,RANK(L20,IF(L$6:L$55&gt;0,L$6:L$55,),1)-COUNTIF(L$6:L$55,"=0"),IF(L20&lt;&gt;"",SignOnSheet!$U$44+1,0)),0),""))</f>
        <v>6</v>
      </c>
      <c r="N20" s="20" t="e">
        <f>IF(#REF!=N$5,IF(L20="",MAX($L$6:$L$55)+1,L20),"")</f>
        <v>#REF!</v>
      </c>
      <c r="O20" s="20"/>
      <c r="P20" s="20"/>
      <c r="Q20" s="20"/>
      <c r="R20" s="18"/>
      <c r="S20" s="20"/>
      <c r="T20" s="18"/>
    </row>
    <row r="21" spans="1:21" x14ac:dyDescent="0.25">
      <c r="A21" s="17">
        <f t="shared" si="3"/>
        <v>16</v>
      </c>
      <c r="B21" s="11">
        <v>2643</v>
      </c>
      <c r="C21" s="11">
        <v>4401</v>
      </c>
      <c r="D21" s="17" t="str">
        <f>IF(B21&lt;&gt;"",IFERROR(VLOOKUP(B21,SignOnSheet!$D$5:$N$40,7,FALSE),"NON_LISTED"),"")</f>
        <v>Paresh Patel-Matt Olivier</v>
      </c>
      <c r="E21" s="18" t="str">
        <f>IF(B21&lt;&gt;"",IFERROR(VLOOKUP(B21,SignOnSheet!$D$5:$K$40,3,FALSE),"NON_LISTED"),"")</f>
        <v>Hobie Tiger 18</v>
      </c>
      <c r="F21" s="18">
        <f>IF(B21&lt;&gt;"",IFERROR(VLOOKUP(B21,SignOnSheet!$D$5:$K$40,4,FALSE),"NON_LISTED"),"")</f>
        <v>1</v>
      </c>
      <c r="G21" s="18" t="str">
        <f>IF(B21&lt;&gt;"",IFERROR(VLOOKUP(B21,SignOnSheet!$D$5:$K$40,5,FALSE),"NON_LISTED"),"")</f>
        <v>A</v>
      </c>
      <c r="H21" s="18">
        <v>3.5</v>
      </c>
      <c r="I21" s="39">
        <f>IF(B21&lt;&gt;"",IFERROR(VLOOKUP(B21,SignOnSheet!$D$5:$K$40,2,FALSE),"NON_LISTED"),"")</f>
        <v>0</v>
      </c>
      <c r="J21" s="18">
        <f t="shared" si="0"/>
        <v>2641</v>
      </c>
      <c r="K21" s="19">
        <f t="shared" si="1"/>
        <v>16</v>
      </c>
      <c r="L21" s="19">
        <f t="shared" si="2"/>
        <v>754.57142857142856</v>
      </c>
      <c r="M21" s="18">
        <f>IF(ISTEXT(C21),SignOnSheet!$U$44+1,IF(C21&lt;&gt;"",IFERROR(IF(L21&gt;0,RANK(L21,IF(L$6:L$55&gt;0,L$6:L$55,),1)-COUNTIF(L$6:L$55,"=0"),IF(L21&lt;&gt;"",SignOnSheet!$U$44+1,0)),0),""))</f>
        <v>9</v>
      </c>
      <c r="N21" s="20" t="e">
        <f>IF(#REF!=N$5,IF(L21="",MAX($L$6:$L$55)+1,L21),"")</f>
        <v>#REF!</v>
      </c>
      <c r="O21" s="20"/>
      <c r="P21" s="20"/>
      <c r="Q21" s="20"/>
      <c r="R21" s="18"/>
      <c r="S21" s="20"/>
      <c r="T21" s="18"/>
    </row>
    <row r="22" spans="1:21" x14ac:dyDescent="0.25">
      <c r="A22" s="17">
        <f t="shared" si="3"/>
        <v>17</v>
      </c>
      <c r="B22" s="11">
        <v>2742</v>
      </c>
      <c r="C22" s="11">
        <v>4420</v>
      </c>
      <c r="D22" s="17" t="str">
        <f>IF(B22&lt;&gt;"",IFERROR(VLOOKUP(B22,SignOnSheet!$D$5:$N$40,7,FALSE),"NON_LISTED"),"")</f>
        <v>Roland van de Ven-Peter Scheren</v>
      </c>
      <c r="E22" s="18" t="str">
        <f>IF(B22&lt;&gt;"",IFERROR(VLOOKUP(B22,SignOnSheet!$D$5:$K$40,3,FALSE),"NON_LISTED"),"")</f>
        <v>Hobie Tiger 18</v>
      </c>
      <c r="F22" s="18">
        <f>IF(B22&lt;&gt;"",IFERROR(VLOOKUP(B22,SignOnSheet!$D$5:$K$40,4,FALSE),"NON_LISTED"),"")</f>
        <v>1</v>
      </c>
      <c r="G22" s="18" t="str">
        <f>IF(B22&lt;&gt;"",IFERROR(VLOOKUP(B22,SignOnSheet!$D$5:$K$40,5,FALSE),"NON_LISTED"),"")</f>
        <v>A</v>
      </c>
      <c r="H22" s="18">
        <v>3.5</v>
      </c>
      <c r="I22" s="39">
        <f>IF(B22&lt;&gt;"",IFERROR(VLOOKUP(B22,SignOnSheet!$D$5:$K$40,2,FALSE),"NON_LISTED"),"")</f>
        <v>0</v>
      </c>
      <c r="J22" s="18">
        <f t="shared" si="0"/>
        <v>2660</v>
      </c>
      <c r="K22" s="19">
        <f t="shared" si="1"/>
        <v>17</v>
      </c>
      <c r="L22" s="19">
        <f t="shared" si="2"/>
        <v>760</v>
      </c>
      <c r="M22" s="18">
        <f>IF(ISTEXT(C22),SignOnSheet!$U$44+1,IF(C22&lt;&gt;"",IFERROR(IF(L22&gt;0,RANK(L22,IF(L$6:L$55&gt;0,L$6:L$55,),1)-COUNTIF(L$6:L$55,"=0"),IF(L22&lt;&gt;"",SignOnSheet!$U$44+1,0)),0),""))</f>
        <v>10</v>
      </c>
      <c r="N22" s="20" t="e">
        <f>IF(#REF!=N$5,IF(L22="",MAX($L$6:$L$55)+1,L22),"")</f>
        <v>#REF!</v>
      </c>
      <c r="O22" s="20"/>
      <c r="P22" s="20"/>
      <c r="Q22" s="20"/>
      <c r="R22" s="18"/>
      <c r="S22" s="20"/>
      <c r="T22" s="18"/>
    </row>
    <row r="23" spans="1:21" x14ac:dyDescent="0.25">
      <c r="A23" s="17">
        <f t="shared" si="3"/>
        <v>18</v>
      </c>
      <c r="B23" s="11">
        <v>1659</v>
      </c>
      <c r="C23" s="92">
        <v>4522</v>
      </c>
      <c r="D23" s="17" t="str">
        <f>IF(B23&lt;&gt;"",IFERROR(VLOOKUP(B23,SignOnSheet!$D$5:$N$40,7,FALSE),"NON_LISTED"),"")</f>
        <v>Michael Sulzer-Andreas Schmidt</v>
      </c>
      <c r="E23" s="18" t="str">
        <f>IF(B23&lt;&gt;"",IFERROR(VLOOKUP(B23,SignOnSheet!$D$5:$K$40,3,FALSE),"NON_LISTED"),"")</f>
        <v>Nacra F18 Infusion</v>
      </c>
      <c r="F23" s="18">
        <f>IF(B23&lt;&gt;"",IFERROR(VLOOKUP(B23,SignOnSheet!$D$5:$K$40,4,FALSE),"NON_LISTED"),"")</f>
        <v>1</v>
      </c>
      <c r="G23" s="18" t="str">
        <f>IF(B23&lt;&gt;"",IFERROR(VLOOKUP(B23,SignOnSheet!$D$5:$K$40,5,FALSE),"NON_LISTED"),"")</f>
        <v>A</v>
      </c>
      <c r="H23" s="18">
        <v>3.5</v>
      </c>
      <c r="I23" s="39">
        <f>IF(B23&lt;&gt;"",IFERROR(VLOOKUP(B23,SignOnSheet!$D$5:$K$40,2,FALSE),"NON_LISTED"),"")</f>
        <v>0</v>
      </c>
      <c r="J23" s="18">
        <f t="shared" si="0"/>
        <v>2722</v>
      </c>
      <c r="K23" s="19">
        <f t="shared" si="1"/>
        <v>18</v>
      </c>
      <c r="L23" s="19">
        <f t="shared" si="2"/>
        <v>777.71428571428567</v>
      </c>
      <c r="M23" s="18">
        <f>IF(ISTEXT(C23),SignOnSheet!$U$44+1,IF(C23&lt;&gt;"",IFERROR(IF(L23&gt;0,RANK(L23,IF(L$6:L$55&gt;0,L$6:L$55,),1)-COUNTIF(L$6:L$55,"=0"),IF(L23&lt;&gt;"",SignOnSheet!$U$44+1,0)),0),""))</f>
        <v>14</v>
      </c>
      <c r="N23" s="20" t="e">
        <f>IF(#REF!=N$5,IF(L23="",MAX($L$6:$L$55)+1,L23),"")</f>
        <v>#REF!</v>
      </c>
      <c r="O23" s="20"/>
      <c r="P23" s="20"/>
      <c r="Q23" s="20"/>
      <c r="R23" s="18"/>
      <c r="S23" s="20"/>
      <c r="T23" s="18"/>
    </row>
    <row r="24" spans="1:21" x14ac:dyDescent="0.25">
      <c r="A24" s="17" t="e">
        <f>#REF!+1</f>
        <v>#REF!</v>
      </c>
      <c r="B24" s="11">
        <v>2657</v>
      </c>
      <c r="C24" s="11">
        <v>4637</v>
      </c>
      <c r="D24" s="17" t="str">
        <f>IF(B24&lt;&gt;"",IFERROR(VLOOKUP(B24,SignOnSheet!$D$5:$N$40,7,FALSE),"NON_LISTED"),"")</f>
        <v>Nick Zervos-Christian Ponnotti</v>
      </c>
      <c r="E24" s="18" t="str">
        <f>IF(B24&lt;&gt;"",IFERROR(VLOOKUP(B24,SignOnSheet!$D$5:$K$40,3,FALSE),"NON_LISTED"),"")</f>
        <v>Hobie Tiger 18</v>
      </c>
      <c r="F24" s="18">
        <f>IF(B24&lt;&gt;"",IFERROR(VLOOKUP(B24,SignOnSheet!$D$5:$K$40,4,FALSE),"NON_LISTED"),"")</f>
        <v>1</v>
      </c>
      <c r="G24" s="18" t="str">
        <f>IF(B24&lt;&gt;"",IFERROR(VLOOKUP(B24,SignOnSheet!$D$5:$K$40,5,FALSE),"NON_LISTED"),"")</f>
        <v>A</v>
      </c>
      <c r="H24" s="18">
        <v>3.5</v>
      </c>
      <c r="I24" s="39">
        <f>IF(B24&lt;&gt;"",IFERROR(VLOOKUP(B24,SignOnSheet!$D$5:$K$40,2,FALSE),"NON_LISTED"),"")</f>
        <v>0</v>
      </c>
      <c r="J24" s="18">
        <f t="shared" si="0"/>
        <v>2797</v>
      </c>
      <c r="K24" s="19">
        <f t="shared" si="1"/>
        <v>19</v>
      </c>
      <c r="L24" s="19">
        <f t="shared" si="2"/>
        <v>799.14285714285711</v>
      </c>
      <c r="M24" s="18">
        <f>IF(ISTEXT(C24),SignOnSheet!$U$44+1,IF(C24&lt;&gt;"",IFERROR(IF(L24&gt;0,RANK(L24,IF(L$6:L$55&gt;0,L$6:L$55,),1)-COUNTIF(L$6:L$55,"=0"),IF(L24&lt;&gt;"",SignOnSheet!$U$44+1,0)),0),""))</f>
        <v>15</v>
      </c>
      <c r="N24" s="20" t="e">
        <f>IF(#REF!=N$5,IF(L24="",MAX($L$6:$L$55)+1,L24),"")</f>
        <v>#REF!</v>
      </c>
      <c r="O24" s="20"/>
      <c r="P24" s="20"/>
      <c r="Q24" s="20"/>
      <c r="R24" s="18"/>
      <c r="S24" s="20"/>
      <c r="T24" s="18"/>
    </row>
    <row r="25" spans="1:21" x14ac:dyDescent="0.25">
      <c r="A25" s="17" t="e">
        <f t="shared" si="3"/>
        <v>#REF!</v>
      </c>
      <c r="B25" s="11">
        <v>2471</v>
      </c>
      <c r="C25" s="11">
        <v>5255</v>
      </c>
      <c r="D25" s="17" t="str">
        <f>IF(B25&lt;&gt;"",IFERROR(VLOOKUP(B25,SignOnSheet!$D$5:$N$40,7,FALSE),"NON_LISTED"),"")</f>
        <v>Mark Henderson-Shane Rumbold</v>
      </c>
      <c r="E25" s="18" t="str">
        <f>IF(B25&lt;&gt;"",IFERROR(VLOOKUP(B25,SignOnSheet!$D$5:$K$40,3,FALSE),"NON_LISTED"),"")</f>
        <v>Hobie Tiger 18</v>
      </c>
      <c r="F25" s="18">
        <f>IF(B25&lt;&gt;"",IFERROR(VLOOKUP(B25,SignOnSheet!$D$5:$K$40,4,FALSE),"NON_LISTED"),"")</f>
        <v>1</v>
      </c>
      <c r="G25" s="18" t="str">
        <f>IF(B25&lt;&gt;"",IFERROR(VLOOKUP(B25,SignOnSheet!$D$5:$K$40,5,FALSE),"NON_LISTED"),"")</f>
        <v>A</v>
      </c>
      <c r="H25" s="18">
        <v>3.5</v>
      </c>
      <c r="I25" s="39">
        <f>IF(B25&lt;&gt;"",IFERROR(VLOOKUP(B25,SignOnSheet!$D$5:$K$40,2,FALSE),"NON_LISTED"),"")</f>
        <v>0</v>
      </c>
      <c r="J25" s="18">
        <f t="shared" si="0"/>
        <v>3175</v>
      </c>
      <c r="K25" s="19">
        <f t="shared" si="1"/>
        <v>20</v>
      </c>
      <c r="L25" s="19">
        <f t="shared" si="2"/>
        <v>907.14285714285711</v>
      </c>
      <c r="M25" s="18">
        <f>IF(ISTEXT(C25),SignOnSheet!$U$44+1,IF(C25&lt;&gt;"",IFERROR(IF(L25&gt;0,RANK(L25,IF(L$6:L$55&gt;0,L$6:L$55,),1)-COUNTIF(L$6:L$55,"=0"),IF(L25&lt;&gt;"",SignOnSheet!$U$44+1,0)),0),""))</f>
        <v>20</v>
      </c>
      <c r="N25" s="20" t="e">
        <f>IF(#REF!=N$5,IF(L25="",MAX($L$6:$L$55)+1,L25),"")</f>
        <v>#REF!</v>
      </c>
      <c r="O25" s="20"/>
      <c r="P25" s="20"/>
      <c r="Q25" s="20"/>
      <c r="R25" s="18"/>
      <c r="S25" s="20"/>
      <c r="T25" s="18"/>
    </row>
    <row r="26" spans="1:21" x14ac:dyDescent="0.25">
      <c r="A26" s="17" t="e">
        <f t="shared" si="3"/>
        <v>#REF!</v>
      </c>
      <c r="B26" s="11">
        <v>2751</v>
      </c>
      <c r="C26" s="11" t="s">
        <v>479</v>
      </c>
      <c r="D26" s="17" t="str">
        <f>IF(B26&lt;&gt;"",IFERROR(VLOOKUP(B26,SignOnSheet!$D$5:$N$40,7,FALSE),"NON_LISTED"),"")</f>
        <v>Jason Reuben-Adam Lovett</v>
      </c>
      <c r="E26" s="18" t="str">
        <f>IF(B26&lt;&gt;"",IFERROR(VLOOKUP(B26,SignOnSheet!$D$5:$K$40,3,FALSE),"NON_LISTED"),"")</f>
        <v>Hobie Tiger 18</v>
      </c>
      <c r="F26" s="18">
        <f>IF(B26&lt;&gt;"",IFERROR(VLOOKUP(B26,SignOnSheet!$D$5:$K$40,4,FALSE),"NON_LISTED"),"")</f>
        <v>1</v>
      </c>
      <c r="G26" s="18" t="str">
        <f>IF(B26&lt;&gt;"",IFERROR(VLOOKUP(B26,SignOnSheet!$D$5:$K$40,5,FALSE),"NON_LISTED"),"")</f>
        <v>A</v>
      </c>
      <c r="H26" s="18">
        <v>3.5</v>
      </c>
      <c r="I26" s="39">
        <f>IF(B26&lt;&gt;"",IFERROR(VLOOKUP(B26,SignOnSheet!$D$5:$K$40,2,FALSE),"NON_LISTED"),"")</f>
        <v>0</v>
      </c>
      <c r="J26" s="18" t="str">
        <f t="shared" si="0"/>
        <v/>
      </c>
      <c r="K26" s="19">
        <f t="shared" si="1"/>
        <v>0</v>
      </c>
      <c r="L26" s="19" t="str">
        <f t="shared" si="2"/>
        <v/>
      </c>
      <c r="M26" s="18">
        <f>IF(ISTEXT(C26),SignOnSheet!$U$44+1,IF(C26&lt;&gt;"",IFERROR(IF(L26&gt;0,RANK(L26,IF(L$6:L$55&gt;0,L$6:L$55,),1)-COUNTIF(L$6:L$55,"=0"),IF(L26&lt;&gt;"",SignOnSheet!$U$44+1,0)),0),""))</f>
        <v>33</v>
      </c>
      <c r="N26" s="20" t="e">
        <f>IF(#REF!=N$5,IF(L26="",MAX($L$6:$L$55)+1,L26),"")</f>
        <v>#REF!</v>
      </c>
      <c r="O26" s="20"/>
      <c r="P26" s="20"/>
      <c r="Q26" s="20"/>
      <c r="R26" s="18"/>
      <c r="S26" s="20"/>
      <c r="T26" s="18"/>
      <c r="U26" s="125" t="s">
        <v>479</v>
      </c>
    </row>
    <row r="27" spans="1:21" x14ac:dyDescent="0.25">
      <c r="A27" s="17" t="e">
        <f t="shared" si="3"/>
        <v>#REF!</v>
      </c>
      <c r="B27" s="11">
        <v>482</v>
      </c>
      <c r="C27" s="11" t="s">
        <v>479</v>
      </c>
      <c r="D27" s="17" t="str">
        <f>IF(B27&lt;&gt;"",IFERROR(VLOOKUP(B27,SignOnSheet!$D$5:$N$40,7,FALSE),"NON_LISTED"),"")</f>
        <v>Charles Girard-Gary Hubach</v>
      </c>
      <c r="E27" s="18" t="str">
        <f>IF(B27&lt;&gt;"",IFERROR(VLOOKUP(B27,SignOnSheet!$D$5:$K$40,3,FALSE),"NON_LISTED"),"")</f>
        <v>Hobie Tiger 18</v>
      </c>
      <c r="F27" s="18">
        <f>IF(B27&lt;&gt;"",IFERROR(VLOOKUP(B27,SignOnSheet!$D$5:$K$40,4,FALSE),"NON_LISTED"),"")</f>
        <v>1</v>
      </c>
      <c r="G27" s="18" t="str">
        <f>IF(B27&lt;&gt;"",IFERROR(VLOOKUP(B27,SignOnSheet!$D$5:$K$40,5,FALSE),"NON_LISTED"),"")</f>
        <v>A</v>
      </c>
      <c r="H27" s="18">
        <v>3.5</v>
      </c>
      <c r="I27" s="39">
        <f>IF(B27&lt;&gt;"",IFERROR(VLOOKUP(B27,SignOnSheet!$D$5:$K$40,2,FALSE),"NON_LISTED"),"")</f>
        <v>0</v>
      </c>
      <c r="J27" s="18" t="str">
        <f t="shared" si="0"/>
        <v/>
      </c>
      <c r="K27" s="19">
        <f t="shared" si="1"/>
        <v>0</v>
      </c>
      <c r="L27" s="19" t="str">
        <f t="shared" si="2"/>
        <v/>
      </c>
      <c r="M27" s="18">
        <f>IF(ISTEXT(C27),SignOnSheet!$U$44+1,IF(C27&lt;&gt;"",IFERROR(IF(L27&gt;0,RANK(L27,IF(L$6:L$55&gt;0,L$6:L$55,),1)-COUNTIF(L$6:L$55,"=0"),IF(L27&lt;&gt;"",SignOnSheet!$U$44+1,0)),0),""))</f>
        <v>33</v>
      </c>
      <c r="N27" s="20" t="e">
        <f>IF(#REF!=N$5,IF(L27="",MAX($L$6:$L$55)+1,L27),"")</f>
        <v>#REF!</v>
      </c>
      <c r="O27" s="20"/>
      <c r="P27" s="20"/>
      <c r="Q27" s="20"/>
      <c r="R27" s="18"/>
      <c r="S27" s="20"/>
      <c r="T27" s="18"/>
      <c r="U27" s="125" t="s">
        <v>479</v>
      </c>
    </row>
    <row r="28" spans="1:21" x14ac:dyDescent="0.25">
      <c r="A28" s="17" t="e">
        <f t="shared" si="3"/>
        <v>#REF!</v>
      </c>
      <c r="B28" s="11">
        <v>112607</v>
      </c>
      <c r="C28" s="11" t="s">
        <v>479</v>
      </c>
      <c r="D28" s="17" t="str">
        <f>IF(B28&lt;&gt;"",IFERROR(VLOOKUP(B28,SignOnSheet!$D$5:$N$40,7,FALSE),"NON_LISTED"),"")</f>
        <v>Nassor Alamki-Machano Mussa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f>IF(B28&lt;&gt;"",IFERROR(VLOOKUP(B28,SignOnSheet!$D$5:$K$40,6,FALSE),"NON_LISTED"),"")</f>
        <v>3</v>
      </c>
      <c r="I28" s="39">
        <f>IF(B28&lt;&gt;"",IFERROR(VLOOKUP(B28,SignOnSheet!$D$5:$K$40,2,FALSE),"NON_LISTED"),"")</f>
        <v>0</v>
      </c>
      <c r="J28" s="18" t="str">
        <f t="shared" si="0"/>
        <v/>
      </c>
      <c r="K28" s="19">
        <f t="shared" si="1"/>
        <v>0</v>
      </c>
      <c r="L28" s="19" t="str">
        <f t="shared" si="2"/>
        <v/>
      </c>
      <c r="M28" s="18">
        <f>IF(ISTEXT(C28),SignOnSheet!$U$44+1,IF(C28&lt;&gt;"",IFERROR(IF(L28&gt;0,RANK(L28,IF(L$6:L$55&gt;0,L$6:L$55,),1)-COUNTIF(L$6:L$55,"=0"),IF(L28&lt;&gt;"",SignOnSheet!$U$44+1,0)),0),""))</f>
        <v>33</v>
      </c>
      <c r="N28" s="20" t="e">
        <f>IF(#REF!=N$5,IF(L28="",MAX($L$6:$L$55)+1,L28),"")</f>
        <v>#REF!</v>
      </c>
      <c r="O28" s="20"/>
      <c r="P28" s="20"/>
      <c r="Q28" s="20"/>
      <c r="R28" s="18"/>
      <c r="S28" s="20"/>
      <c r="T28" s="18"/>
      <c r="U28" s="125" t="s">
        <v>479</v>
      </c>
    </row>
    <row r="29" spans="1:21" x14ac:dyDescent="0.25">
      <c r="A29" s="17" t="e">
        <f t="shared" si="3"/>
        <v>#REF!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 t="str">
        <f>IF(B29&lt;&gt;"",IFERROR(VLOOKUP(B29,SignOnSheet!$D$5:$K$40,6,FALSE),"NON_LISTED"),"")</f>
        <v/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IF(ISTEXT(C29),SignOnSheet!$U$44+1,IF(C29&lt;&gt;"",IFERROR(IF(L29&gt;0,RANK(L29,IF(L$6:L$55&gt;0,L$6:L$55,),1)-COUNTIF(L$6:L$55,"=0"),IF(L29&lt;&gt;"",SignOnSheet!$U$44+1,0)),0),""))</f>
        <v/>
      </c>
      <c r="N29" s="20" t="e">
        <f>IF(#REF!=N$5,IF(L29="",MAX($L$6:$L$55)+1,L29),"")</f>
        <v>#REF!</v>
      </c>
      <c r="O29" s="20"/>
      <c r="P29" s="20"/>
      <c r="Q29" s="20"/>
      <c r="R29" s="18"/>
      <c r="S29" s="20"/>
      <c r="T29" s="18"/>
    </row>
    <row r="30" spans="1:21" x14ac:dyDescent="0.25">
      <c r="A30" s="17" t="e">
        <f t="shared" si="3"/>
        <v>#REF!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IF(ISTEXT(C30),SignOnSheet!$U$44+1,IF(C30&lt;&gt;"",IFERROR(IF(L30&gt;0,RANK(L30,IF(L$6:L$55&gt;0,L$6:L$55,),1)-COUNTIF(L$6:L$55,"=0"),IF(L30&lt;&gt;"",SignOnSheet!$U$44+1,0)),0),""))</f>
        <v/>
      </c>
      <c r="N30" s="20" t="e">
        <f>IF(#REF!=N$5,IF(L30="",MAX($L$6:$L$55)+1,L30),"")</f>
        <v>#REF!</v>
      </c>
      <c r="O30" s="20"/>
      <c r="P30" s="20"/>
      <c r="Q30" s="20"/>
      <c r="R30" s="18"/>
      <c r="S30" s="20"/>
      <c r="T30" s="18"/>
    </row>
    <row r="31" spans="1:21" x14ac:dyDescent="0.25">
      <c r="A31" s="17" t="e">
        <f t="shared" si="3"/>
        <v>#REF!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IF(ISTEXT(C31),SignOnSheet!$U$44+1,IF(C31&lt;&gt;"",IFERROR(IF(L31&gt;0,RANK(L31,IF(L$6:L$55&gt;0,L$6:L$55,),1)-COUNTIF(L$6:L$55,"=0"),IF(L31&lt;&gt;"",SignOnSheet!$U$44+1,0)),0),""))</f>
        <v/>
      </c>
      <c r="N31" s="20" t="e">
        <f>IF(#REF!=N$5,IF(L31="",MAX($L$6:$L$55)+1,L31),"")</f>
        <v>#REF!</v>
      </c>
      <c r="O31" s="20"/>
      <c r="P31" s="20"/>
      <c r="Q31" s="20"/>
      <c r="R31" s="18"/>
      <c r="S31" s="20"/>
      <c r="T31" s="18"/>
    </row>
    <row r="32" spans="1:21" x14ac:dyDescent="0.25">
      <c r="A32" s="17" t="e">
        <f t="shared" si="3"/>
        <v>#REF!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IF(ISTEXT(C32),SignOnSheet!$U$44+1,IF(C32&lt;&gt;"",IFERROR(IF(L32&gt;0,RANK(L32,IF(L$6:L$55&gt;0,L$6:L$55,),1)-COUNTIF(L$6:L$55,"=0"),IF(L32&lt;&gt;"",SignOnSheet!$U$44+1,0)),0),""))</f>
        <v/>
      </c>
      <c r="N32" s="20" t="e">
        <f>IF(#REF!=N$5,IF(L32="",MAX($L$6:$L$55)+1,L32),"")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 t="e">
        <f t="shared" si="3"/>
        <v>#REF!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IF(ISTEXT(C33),SignOnSheet!$U$44+1,IF(C33&lt;&gt;"",IFERROR(IF(L33&gt;0,RANK(L33,IF(L$6:L$55&gt;0,L$6:L$55,),1)-COUNTIF(L$6:L$55,"=0"),IF(L33&lt;&gt;"",SignOnSheet!$U$44+1,0)),0),""))</f>
        <v/>
      </c>
      <c r="N33" s="20" t="e">
        <f>IF(#REF!=N$5,IF(L33="",MAX($L$6:$L$55)+1,L33),"")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 t="e">
        <f t="shared" si="3"/>
        <v>#REF!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IF(ISTEXT(C34),SignOnSheet!$U$44+1,IF(C34&lt;&gt;"",IFERROR(IF(L34&gt;0,RANK(L34,IF(L$6:L$55&gt;0,L$6:L$55,),1)-COUNTIF(L$6:L$55,"=0"),IF(L34&lt;&gt;"",SignOnSheet!$U$44+1,0)),0),""))</f>
        <v/>
      </c>
      <c r="N34" s="20" t="e">
        <f>IF(#REF!=N$5,IF(L34="",MAX($L$6:$L$55)+1,L34),"")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 t="e">
        <f t="shared" si="3"/>
        <v>#REF!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IF(ISTEXT(C35),SignOnSheet!$U$44+1,IF(C35&lt;&gt;"",IFERROR(IF(L35&gt;0,RANK(L35,IF(L$6:L$55&gt;0,L$6:L$55,),1)-COUNTIF(L$6:L$55,"=0"),IF(L35&lt;&gt;"",SignOnSheet!$U$44+1,0)),0),""))</f>
        <v/>
      </c>
      <c r="N35" s="20" t="e">
        <f>IF(#REF!=N$5,IF(L35="",MAX($L$6:$L$55)+1,L35),"")</f>
        <v>#REF!</v>
      </c>
      <c r="O35" s="20" t="str">
        <f t="shared" ref="O35:O55" si="4">IFERROR(IF(L35&lt;&gt;"",L35/I35,""),"")</f>
        <v/>
      </c>
      <c r="P35" s="20" t="str">
        <f t="shared" ref="P35:P55" si="5">IF(LEFT(B36,1)="D",COUNTA($C$6:$C$55)+1,IF(C36&lt;&gt;"",IFERROR(IF(O35&gt;0,RANK(O35,IF(O$6:O$55&gt;0,O$6:O$55,),1)-COUNTIF(O$6:O$55,"=0"),IF(O35&lt;&gt;"",COUNT($C$6:$C$55)+1,0)),0),""))</f>
        <v/>
      </c>
      <c r="Q35" s="20"/>
      <c r="R35" s="18"/>
      <c r="S35" s="20"/>
      <c r="T35" s="18"/>
    </row>
    <row r="36" spans="1:20" x14ac:dyDescent="0.25">
      <c r="A36" s="17" t="e">
        <f t="shared" si="3"/>
        <v>#REF!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IF(ISTEXT(C36),SignOnSheet!$U$44+1,IF(C36&lt;&gt;"",IFERROR(IF(L36&gt;0,RANK(L36,IF(L$6:L$55&gt;0,L$6:L$55,),1)-COUNTIF(L$6:L$55,"=0"),IF(L36&lt;&gt;"",SignOnSheet!$U$44+1,0)),0),""))</f>
        <v/>
      </c>
      <c r="N36" s="20" t="e">
        <f>IF(#REF!=N$5,IF(L36="",MAX($L$6:$L$55)+1,L36),"")</f>
        <v>#REF!</v>
      </c>
      <c r="O36" s="20" t="str">
        <f t="shared" si="4"/>
        <v/>
      </c>
      <c r="P36" s="20" t="str">
        <f t="shared" si="5"/>
        <v/>
      </c>
      <c r="Q36" s="20"/>
      <c r="R36" s="18"/>
      <c r="S36" s="20"/>
      <c r="T36" s="18"/>
    </row>
    <row r="37" spans="1:20" x14ac:dyDescent="0.25">
      <c r="A37" s="17" t="e">
        <f t="shared" si="3"/>
        <v>#REF!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ref="J37:J55" si="6">IFERROR(IF(LEFT(C37,1)&lt;&gt;"D",IFERROR(RIGHT(C37,2)+LEFT(RIGHT(C37,4),2)*60+(C37-RIGHT(C37,4))/10000*3600-IF(G37="B",$J$4,$J$3),""),"" ),"")</f>
        <v/>
      </c>
      <c r="K37" s="19" t="str">
        <f t="shared" si="1"/>
        <v/>
      </c>
      <c r="L37" s="19" t="str">
        <f t="shared" ref="L37:L55" si="7">IFERROR(IF(J37&lt;&gt;"",J37/F37,"")/H37,"")</f>
        <v/>
      </c>
      <c r="M37" s="18" t="str">
        <f>IF(ISTEXT(C37),SignOnSheet!$U$44+1,IF(C37&lt;&gt;"",IFERROR(IF(L37&gt;0,RANK(L37,IF(L$6:L$55&gt;0,L$6:L$55,),1)-COUNTIF(L$6:L$55,"=0"),IF(L37&lt;&gt;"",SignOnSheet!$U$44+1,0)),0),""))</f>
        <v/>
      </c>
      <c r="N37" s="20" t="e">
        <f>IF(#REF!=N$5,IF(L37="",MAX($L$6:$L$55)+1,L37),"")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 t="e">
        <f t="shared" si="3"/>
        <v>#REF!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6"/>
        <v/>
      </c>
      <c r="K38" s="19" t="str">
        <f t="shared" ref="K38:K55" si="8">IF(C38&lt;&gt;"",IFERROR(IF(C38&gt;0,RANK(J38,IF(J$6:J$55&gt;0,J$6:J$55,),1)-COUNTIF(J$6:J$55,"=0"),IF(C38="",COUNT(J$6:J$55)+1,0)),0),"")</f>
        <v/>
      </c>
      <c r="L38" s="19" t="str">
        <f t="shared" si="7"/>
        <v/>
      </c>
      <c r="M38" s="18" t="str">
        <f>IF(ISTEXT(C38),SignOnSheet!$U$44+1,IF(C38&lt;&gt;"",IFERROR(IF(L38&gt;0,RANK(L38,IF(L$6:L$55&gt;0,L$6:L$55,),1)-COUNTIF(L$6:L$55,"=0"),IF(L38&lt;&gt;"",SignOnSheet!$U$44+1,0)),0),""))</f>
        <v/>
      </c>
      <c r="N38" s="20" t="e">
        <f>IF(#REF!=N$5,IF(L38="",MAX($L$6:$L$55)+1,L38),"")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 t="e">
        <f t="shared" ref="A39:A55" si="9">A38+1</f>
        <v>#REF!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6"/>
        <v/>
      </c>
      <c r="K39" s="19" t="str">
        <f t="shared" si="8"/>
        <v/>
      </c>
      <c r="L39" s="19" t="str">
        <f t="shared" si="7"/>
        <v/>
      </c>
      <c r="M39" s="18" t="str">
        <f>IF(ISTEXT(C39),SignOnSheet!$U$44+1,IF(C39&lt;&gt;"",IFERROR(IF(L39&gt;0,RANK(L39,IF(L$6:L$55&gt;0,L$6:L$55,),1)-COUNTIF(L$6:L$55,"=0"),IF(L39&lt;&gt;"",SignOnSheet!$U$44+1,0)),0),""))</f>
        <v/>
      </c>
      <c r="N39" s="20" t="e">
        <f>IF(#REF!=N$5,IF(L39="",MAX($L$6:$L$55)+1,L39),"")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 t="e">
        <f t="shared" si="9"/>
        <v>#REF!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27" t="str">
        <f>IF(B40&lt;&gt;"",IFERROR(VLOOKUP(B40,SignOnSheet!$D$5:$K$40,2,FALSE),"NON_LISTED"),"")</f>
        <v/>
      </c>
      <c r="J40" s="18" t="str">
        <f t="shared" si="6"/>
        <v/>
      </c>
      <c r="K40" s="19" t="str">
        <f t="shared" si="8"/>
        <v/>
      </c>
      <c r="L40" s="19" t="str">
        <f t="shared" si="7"/>
        <v/>
      </c>
      <c r="M40" s="18" t="str">
        <f>IF(ISTEXT(C40),SignOnSheet!$U$44+1,IF(C40&lt;&gt;"",IFERROR(IF(L40&gt;0,RANK(L40,IF(L$6:L$55&gt;0,L$6:L$55,),1)-COUNTIF(L$6:L$55,"=0"),IF(L40&lt;&gt;"",SignOnSheet!$U$44+1,0)),0),""))</f>
        <v/>
      </c>
      <c r="N40" s="20" t="e">
        <f>IF(#REF!=N$5,IF(L40="",MAX($L$6:$L$55)+1,L40),"")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 t="e">
        <f t="shared" si="9"/>
        <v>#REF!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6"/>
        <v/>
      </c>
      <c r="K41" s="19" t="str">
        <f t="shared" si="8"/>
        <v/>
      </c>
      <c r="L41" s="19" t="str">
        <f t="shared" si="7"/>
        <v/>
      </c>
      <c r="M41" s="18" t="str">
        <f>IF(ISTEXT(C41),SignOnSheet!$U$44+1,IF(C41&lt;&gt;"",IFERROR(IF(L41&gt;0,RANK(L41,IF(L$6:L$55&gt;0,L$6:L$55,),1)-COUNTIF(L$6:L$55,"=0"),IF(L41&lt;&gt;"",SignOnSheet!$U$44+1,0)),0),""))</f>
        <v/>
      </c>
      <c r="N41" s="20" t="e">
        <f>IF(#REF!=N$5,IF(L41="",MAX($L$6:$L$55)+1,L41),"")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 t="e">
        <f t="shared" si="9"/>
        <v>#REF!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6"/>
        <v/>
      </c>
      <c r="K42" s="19" t="str">
        <f t="shared" si="8"/>
        <v/>
      </c>
      <c r="L42" s="19" t="str">
        <f t="shared" si="7"/>
        <v/>
      </c>
      <c r="M42" s="18" t="str">
        <f>IF(ISTEXT(C42),SignOnSheet!$U$44+1,IF(C42&lt;&gt;"",IFERROR(IF(L42&gt;0,RANK(L42,IF(L$6:L$55&gt;0,L$6:L$55,),1)-COUNTIF(L$6:L$55,"=0"),IF(L42&lt;&gt;"",SignOnSheet!$U$44+1,0)),0),""))</f>
        <v/>
      </c>
      <c r="N42" s="20" t="e">
        <f>IF(#REF!=N$5,IF(L42="",MAX($L$6:$L$55)+1,L42),"")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 t="e">
        <f t="shared" si="9"/>
        <v>#REF!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6"/>
        <v/>
      </c>
      <c r="K43" s="19" t="str">
        <f t="shared" si="8"/>
        <v/>
      </c>
      <c r="L43" s="19" t="str">
        <f t="shared" si="7"/>
        <v/>
      </c>
      <c r="M43" s="18" t="str">
        <f>IF(ISTEXT(C43),SignOnSheet!$U$44+1,IF(C43&lt;&gt;"",IFERROR(IF(L43&gt;0,RANK(L43,IF(L$6:L$55&gt;0,L$6:L$55,),1)-COUNTIF(L$6:L$55,"=0"),IF(L43&lt;&gt;"",SignOnSheet!$U$44+1,0)),0),""))</f>
        <v/>
      </c>
      <c r="N43" s="20" t="e">
        <f>IF(#REF!=N$5,IF(L43="",MAX($L$6:$L$55)+1,L43),"")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 t="e">
        <f t="shared" si="9"/>
        <v>#REF!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6"/>
        <v/>
      </c>
      <c r="K44" s="19" t="str">
        <f t="shared" si="8"/>
        <v/>
      </c>
      <c r="L44" s="19" t="str">
        <f t="shared" si="7"/>
        <v/>
      </c>
      <c r="M44" s="18" t="str">
        <f>IF(ISTEXT(C44),SignOnSheet!$U$44+1,IF(C44&lt;&gt;"",IFERROR(IF(L44&gt;0,RANK(L44,IF(L$6:L$55&gt;0,L$6:L$55,),1)-COUNTIF(L$6:L$55,"=0"),IF(L44&lt;&gt;"",SignOnSheet!$U$44+1,0)),0),""))</f>
        <v/>
      </c>
      <c r="N44" s="20" t="e">
        <f>IF(#REF!=N$5,IF(L44="",MAX($L$6:$L$55)+1,L44),"")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 t="e">
        <f t="shared" si="9"/>
        <v>#REF!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6"/>
        <v/>
      </c>
      <c r="K45" s="19" t="str">
        <f t="shared" si="8"/>
        <v/>
      </c>
      <c r="L45" s="19" t="str">
        <f t="shared" si="7"/>
        <v/>
      </c>
      <c r="M45" s="18" t="str">
        <f>IF(ISTEXT(C45),SignOnSheet!$U$44+1,IF(C45&lt;&gt;"",IFERROR(IF(L45&gt;0,RANK(L45,IF(L$6:L$55&gt;0,L$6:L$55,),1)-COUNTIF(L$6:L$55,"=0"),IF(L45&lt;&gt;"",SignOnSheet!$U$44+1,0)),0),""))</f>
        <v/>
      </c>
      <c r="N45" s="20" t="e">
        <f>IF(#REF!=N$5,IF(L45="",MAX($L$6:$L$55)+1,L45),"")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 t="e">
        <f t="shared" si="9"/>
        <v>#REF!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6"/>
        <v/>
      </c>
      <c r="K46" s="19" t="str">
        <f t="shared" si="8"/>
        <v/>
      </c>
      <c r="L46" s="19" t="str">
        <f t="shared" si="7"/>
        <v/>
      </c>
      <c r="M46" s="18" t="str">
        <f>IF(ISTEXT(C46),SignOnSheet!$U$44+1,IF(C46&lt;&gt;"",IFERROR(IF(L46&gt;0,RANK(L46,IF(L$6:L$55&gt;0,L$6:L$55,),1)-COUNTIF(L$6:L$55,"=0"),IF(L46&lt;&gt;"",SignOnSheet!$U$44+1,0)),0),""))</f>
        <v/>
      </c>
      <c r="N46" s="20" t="e">
        <f>IF(#REF!=N$5,IF(L46="",MAX($L$6:$L$55)+1,L46),"")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 t="e">
        <f t="shared" si="9"/>
        <v>#REF!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6"/>
        <v/>
      </c>
      <c r="K47" s="19" t="str">
        <f t="shared" si="8"/>
        <v/>
      </c>
      <c r="L47" s="19" t="str">
        <f t="shared" si="7"/>
        <v/>
      </c>
      <c r="M47" s="18" t="str">
        <f>IF(ISTEXT(C47),SignOnSheet!$U$44+1,IF(C47&lt;&gt;"",IFERROR(IF(L47&gt;0,RANK(L47,IF(L$6:L$55&gt;0,L$6:L$55,),1)-COUNTIF(L$6:L$55,"=0"),IF(L47&lt;&gt;"",SignOnSheet!$U$44+1,0)),0),""))</f>
        <v/>
      </c>
      <c r="N47" s="20" t="e">
        <f>IF(#REF!=N$5,IF(L47="",MAX($L$6:$L$55)+1,L47),"")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 t="e">
        <f t="shared" si="9"/>
        <v>#REF!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6"/>
        <v/>
      </c>
      <c r="K48" s="19" t="str">
        <f t="shared" si="8"/>
        <v/>
      </c>
      <c r="L48" s="19" t="str">
        <f t="shared" si="7"/>
        <v/>
      </c>
      <c r="M48" s="18" t="str">
        <f>IF(ISTEXT(C48),SignOnSheet!$U$44+1,IF(C48&lt;&gt;"",IFERROR(IF(L48&gt;0,RANK(L48,IF(L$6:L$55&gt;0,L$6:L$55,),1)-COUNTIF(L$6:L$55,"=0"),IF(L48&lt;&gt;"",SignOnSheet!$U$44+1,0)),0),""))</f>
        <v/>
      </c>
      <c r="N48" s="20" t="e">
        <f>IF(#REF!=N$5,IF(L48="",MAX($L$6:$L$55)+1,L48),"")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 t="e">
        <f t="shared" si="9"/>
        <v>#REF!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6"/>
        <v/>
      </c>
      <c r="K49" s="19" t="str">
        <f t="shared" si="8"/>
        <v/>
      </c>
      <c r="L49" s="19" t="str">
        <f t="shared" si="7"/>
        <v/>
      </c>
      <c r="M49" s="18" t="str">
        <f>IF(ISTEXT(C49),SignOnSheet!$U$44+1,IF(C49&lt;&gt;"",IFERROR(IF(L49&gt;0,RANK(L49,IF(L$6:L$55&gt;0,L$6:L$55,),1)-COUNTIF(L$6:L$55,"=0"),IF(L49&lt;&gt;"",SignOnSheet!$U$44+1,0)),0),""))</f>
        <v/>
      </c>
      <c r="N49" s="20" t="e">
        <f>IF(#REF!=N$5,IF(L49="",MAX($L$6:$L$55)+1,L49),"")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 t="e">
        <f t="shared" si="9"/>
        <v>#REF!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6"/>
        <v/>
      </c>
      <c r="K50" s="19" t="str">
        <f t="shared" si="8"/>
        <v/>
      </c>
      <c r="L50" s="19" t="str">
        <f t="shared" si="7"/>
        <v/>
      </c>
      <c r="M50" s="18" t="str">
        <f>IF(ISTEXT(C50),SignOnSheet!$U$44+1,IF(C50&lt;&gt;"",IFERROR(IF(L50&gt;0,RANK(L50,IF(L$6:L$55&gt;0,L$6:L$55,),1)-COUNTIF(L$6:L$55,"=0"),IF(L50&lt;&gt;"",SignOnSheet!$U$44+1,0)),0),""))</f>
        <v/>
      </c>
      <c r="N50" s="20" t="e">
        <f>IF(#REF!=N$5,IF(L50="",MAX($L$6:$L$55)+1,L50),"")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 t="e">
        <f t="shared" si="9"/>
        <v>#REF!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6"/>
        <v/>
      </c>
      <c r="K51" s="19" t="str">
        <f t="shared" si="8"/>
        <v/>
      </c>
      <c r="L51" s="19" t="str">
        <f t="shared" si="7"/>
        <v/>
      </c>
      <c r="M51" s="18" t="str">
        <f>IF(ISTEXT(C51),SignOnSheet!$U$44+1,IF(C51&lt;&gt;"",IFERROR(IF(L51&gt;0,RANK(L51,IF(L$6:L$55&gt;0,L$6:L$55,),1)-COUNTIF(L$6:L$55,"=0"),IF(L51&lt;&gt;"",SignOnSheet!$U$44+1,0)),0),""))</f>
        <v/>
      </c>
      <c r="N51" s="20" t="e">
        <f>IF(#REF!=N$5,IF(L51="",MAX($L$6:$L$55)+1,L51),"")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 t="e">
        <f t="shared" si="9"/>
        <v>#REF!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6"/>
        <v/>
      </c>
      <c r="K52" s="19" t="str">
        <f t="shared" si="8"/>
        <v/>
      </c>
      <c r="L52" s="19" t="str">
        <f t="shared" si="7"/>
        <v/>
      </c>
      <c r="M52" s="18" t="str">
        <f>IF(ISTEXT(C52),SignOnSheet!$U$44+1,IF(C52&lt;&gt;"",IFERROR(IF(L52&gt;0,RANK(L52,IF(L$6:L$55&gt;0,L$6:L$55,),1)-COUNTIF(L$6:L$55,"=0"),IF(L52&lt;&gt;"",SignOnSheet!$U$44+1,0)),0),""))</f>
        <v/>
      </c>
      <c r="N52" s="20" t="e">
        <f>IF(#REF!=N$5,IF(L52="",MAX($L$6:$L$55)+1,L52),"")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 t="e">
        <f t="shared" si="9"/>
        <v>#REF!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6"/>
        <v/>
      </c>
      <c r="K53" s="19" t="str">
        <f t="shared" si="8"/>
        <v/>
      </c>
      <c r="L53" s="19" t="str">
        <f t="shared" si="7"/>
        <v/>
      </c>
      <c r="M53" s="18" t="str">
        <f>IF(ISTEXT(C53),SignOnSheet!$U$44+1,IF(C53&lt;&gt;"",IFERROR(IF(L53&gt;0,RANK(L53,IF(L$6:L$55&gt;0,L$6:L$55,),1)-COUNTIF(L$6:L$55,"=0"),IF(L53&lt;&gt;"",SignOnSheet!$U$44+1,0)),0),""))</f>
        <v/>
      </c>
      <c r="N53" s="20" t="e">
        <f>IF(#REF!=N$5,IF(L53="",MAX($L$6:$L$55)+1,L53),"")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 t="e">
        <f t="shared" si="9"/>
        <v>#REF!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6"/>
        <v/>
      </c>
      <c r="K54" s="19" t="str">
        <f t="shared" si="8"/>
        <v/>
      </c>
      <c r="L54" s="19" t="str">
        <f t="shared" si="7"/>
        <v/>
      </c>
      <c r="M54" s="18" t="str">
        <f>IF(ISTEXT(C54),SignOnSheet!$U$44+1,IF(C54&lt;&gt;"",IFERROR(IF(L54&gt;0,RANK(L54,IF(L$6:L$55&gt;0,L$6:L$55,),1)-COUNTIF(L$6:L$55,"=0"),IF(L54&lt;&gt;"",SignOnSheet!$U$44+1,0)),0),""))</f>
        <v/>
      </c>
      <c r="N54" s="20" t="e">
        <f>IF(#REF!=N$5,IF(L54="",MAX($L$6:$L$55)+1,L54),"")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 t="e">
        <f t="shared" si="9"/>
        <v>#REF!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6"/>
        <v/>
      </c>
      <c r="K55" s="19" t="str">
        <f t="shared" si="8"/>
        <v/>
      </c>
      <c r="L55" s="19" t="str">
        <f t="shared" si="7"/>
        <v/>
      </c>
      <c r="M55" s="18" t="str">
        <f>IF(ISTEXT(C55),SignOnSheet!$U$44+1,IF(C55&lt;&gt;"",IFERROR(IF(L55&gt;0,RANK(L55,IF(L$6:L$55&gt;0,L$6:L$55,),1)-COUNTIF(L$6:L$55,"=0"),IF(L55&lt;&gt;"",SignOnSheet!$U$44+1,0)),0),""))</f>
        <v/>
      </c>
      <c r="N55" s="20" t="e">
        <f>IF(#REF!=N$5,IF(L55="",MAX($L$6:$L$55)+1,L55),"")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7"/>
      <c r="B56" s="8"/>
      <c r="C56" s="8"/>
      <c r="D56" s="7"/>
      <c r="E56" s="9"/>
      <c r="F56" s="7"/>
      <c r="G56" s="7"/>
      <c r="H56" s="7"/>
      <c r="I56" s="7"/>
      <c r="J56" s="9"/>
      <c r="K56" s="10"/>
      <c r="L56" s="10"/>
      <c r="M56" s="9"/>
      <c r="N56" s="9"/>
      <c r="O56" s="9"/>
      <c r="P56" s="9"/>
      <c r="Q56" s="9"/>
      <c r="R56" s="9"/>
    </row>
    <row r="57" spans="1:20" x14ac:dyDescent="0.25">
      <c r="A57" s="2"/>
      <c r="B57" t="s">
        <v>24</v>
      </c>
      <c r="C57" s="3"/>
      <c r="D57" s="2"/>
      <c r="E57" s="2"/>
      <c r="F57" s="3"/>
      <c r="G57" s="3"/>
      <c r="H57" s="3"/>
      <c r="I57" s="3"/>
      <c r="J57" s="4"/>
      <c r="K57" s="2"/>
      <c r="L57" s="4"/>
      <c r="M57" s="2"/>
      <c r="N57" s="2"/>
      <c r="O57" s="2"/>
      <c r="P57" s="2"/>
      <c r="Q57" s="2"/>
      <c r="R57" s="2"/>
    </row>
  </sheetData>
  <autoFilter ref="A5:M5">
    <sortState ref="A6:M56">
      <sortCondition ref="M5"/>
    </sortState>
  </autoFilter>
  <mergeCells count="1">
    <mergeCell ref="N4:T4"/>
  </mergeCells>
  <conditionalFormatting sqref="B35:B39">
    <cfRule type="duplicateValues" dxfId="27" priority="6"/>
  </conditionalFormatting>
  <conditionalFormatting sqref="B33:B34">
    <cfRule type="duplicateValues" dxfId="26" priority="5"/>
  </conditionalFormatting>
  <conditionalFormatting sqref="C6:C23">
    <cfRule type="duplicateValues" dxfId="25" priority="16"/>
  </conditionalFormatting>
  <conditionalFormatting sqref="B6:B32">
    <cfRule type="duplicateValues" dxfId="24" priority="17"/>
  </conditionalFormatting>
  <pageMargins left="0.70866141732283472" right="0.70866141732283472" top="0.74803149606299213" bottom="0.74803149606299213" header="0.31496062992125984" footer="0.31496062992125984"/>
  <pageSetup paperSize="9" scale="64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9</v>
      </c>
      <c r="F2" s="90"/>
      <c r="G2" s="90"/>
      <c r="H2" s="90"/>
      <c r="I2" s="90"/>
      <c r="J2" s="90"/>
    </row>
    <row r="3" spans="1:25" x14ac:dyDescent="0.25">
      <c r="B3" s="41" t="s">
        <v>280</v>
      </c>
      <c r="C3" s="83">
        <v>-360</v>
      </c>
      <c r="F3" s="90"/>
      <c r="G3" s="90"/>
      <c r="H3" s="90"/>
      <c r="I3" s="90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482</v>
      </c>
      <c r="C6" s="11">
        <v>4817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2897</v>
      </c>
      <c r="K6" s="19">
        <f t="shared" ref="K6:K37" si="1">IF(C6&lt;&gt;"",IFERROR(IF(C6&gt;0,RANK(J6,IF(J$6:J$56&gt;0,J$6:J$56,),1)-COUNTIF(J$6:J$56,"=0"),IF(C6="",COUNT(J$6:J$56)+1,0)),0),"")</f>
        <v>8</v>
      </c>
      <c r="L6" s="19">
        <f t="shared" ref="L6:L37" si="2">IFERROR(IF(J6&lt;&gt;"",J6/F6,"")/H6,"")</f>
        <v>724.25</v>
      </c>
      <c r="M6" s="18">
        <f>IF(ISTEXT(C6),SignOnSheet!$U$44+1,IF(C6&lt;&gt;"",IFERROR(IF(L6&gt;0,RANK(L6,IF(L$6:L$56&gt;0,L$6:L$56,),1)-COUNTIF(L$6:L$56,"=0"),IF(L6&lt;&gt;"",SignOnSheet!$U$44+1,0)),0),""))</f>
        <v>2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2650</v>
      </c>
      <c r="C7" s="11">
        <v>4823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si="0"/>
        <v>2903</v>
      </c>
      <c r="K7" s="19">
        <f t="shared" si="1"/>
        <v>10</v>
      </c>
      <c r="L7" s="19">
        <f t="shared" si="2"/>
        <v>725.75</v>
      </c>
      <c r="M7" s="18">
        <f>IF(ISTEXT(C7),SignOnSheet!$U$44+1,IF(C7&lt;&gt;"",IFERROR(IF(L7&gt;0,RANK(L7,IF(L$6:L$56&gt;0,L$6:L$56,),1)-COUNTIF(L$6:L$56,"=0"),IF(L7&lt;&gt;"",SignOnSheet!$U$44+1,0)),0),""))</f>
        <v>3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39" si="3">A7+1</f>
        <v>3</v>
      </c>
      <c r="B8" s="11">
        <v>2643</v>
      </c>
      <c r="C8" s="11">
        <v>4836</v>
      </c>
      <c r="D8" s="17" t="str">
        <f>IF(B8&lt;&gt;"",IFERROR(VLOOKUP(B8,SignOnSheet!$D$5:$N$40,7,FALSE),"NON_LISTED"),"")</f>
        <v>Paresh Patel-Matt Olivier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0"/>
        <v>2916</v>
      </c>
      <c r="K8" s="19">
        <f t="shared" si="1"/>
        <v>11</v>
      </c>
      <c r="L8" s="19">
        <f t="shared" si="2"/>
        <v>729</v>
      </c>
      <c r="M8" s="18">
        <f>IF(ISTEXT(C8),SignOnSheet!$U$44+1,IF(C8&lt;&gt;"",IFERROR(IF(L8&gt;0,RANK(L8,IF(L$6:L$56&gt;0,L$6:L$56,),1)-COUNTIF(L$6:L$56,"=0"),IF(L8&lt;&gt;"",SignOnSheet!$U$44+1,0)),0),""))</f>
        <v>4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2645</v>
      </c>
      <c r="C9" s="11">
        <v>4844</v>
      </c>
      <c r="D9" s="17" t="str">
        <f>IF(B9&lt;&gt;"",IFERROR(VLOOKUP(B9,SignOnSheet!$D$5:$N$40,7,FALSE),"NON_LISTED"),"")</f>
        <v>Mike Goodyear-Kyle Boman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0"/>
        <v>2924</v>
      </c>
      <c r="K9" s="19">
        <f t="shared" si="1"/>
        <v>12</v>
      </c>
      <c r="L9" s="19">
        <f t="shared" si="2"/>
        <v>731</v>
      </c>
      <c r="M9" s="18">
        <f>IF(ISTEXT(C9),SignOnSheet!$U$44+1,IF(C9&lt;&gt;"",IFERROR(IF(L9&gt;0,RANK(L9,IF(L$6:L$56&gt;0,L$6:L$56,),1)-COUNTIF(L$6:L$56,"=0"),IF(L9&lt;&gt;"",SignOnSheet!$U$44+1,0)),0),""))</f>
        <v>5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2742</v>
      </c>
      <c r="C10" s="11">
        <v>5040</v>
      </c>
      <c r="D10" s="17" t="str">
        <f>IF(B10&lt;&gt;"",IFERROR(VLOOKUP(B10,SignOnSheet!$D$5:$N$40,7,FALSE),"NON_LISTED"),"")</f>
        <v>Roland van de Ven-Peter Scheren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0"/>
        <v>3040</v>
      </c>
      <c r="K10" s="19">
        <f t="shared" si="1"/>
        <v>14</v>
      </c>
      <c r="L10" s="19">
        <f t="shared" si="2"/>
        <v>760</v>
      </c>
      <c r="M10" s="18">
        <f>IF(ISTEXT(C10),SignOnSheet!$U$44+1,IF(C10&lt;&gt;"",IFERROR(IF(L10&gt;0,RANK(L10,IF(L$6:L$56&gt;0,L$6:L$56,),1)-COUNTIF(L$6:L$56,"=0"),IF(L10&lt;&gt;"",SignOnSheet!$U$44+1,0)),0),""))</f>
        <v>7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1659</v>
      </c>
      <c r="C11" s="11">
        <v>5113</v>
      </c>
      <c r="D11" s="17" t="str">
        <f>IF(B11&lt;&gt;"",IFERROR(VLOOKUP(B11,SignOnSheet!$D$5:$N$40,7,FALSE),"NON_LISTED"),"")</f>
        <v>Michael Sulzer-Andreas Schmidt</v>
      </c>
      <c r="E11" s="18" t="str">
        <f>IF(B11&lt;&gt;"",IFERROR(VLOOKUP(B11,SignOnSheet!$D$5:$K$40,3,FALSE),"NON_LISTED"),"")</f>
        <v>Nacra F18 Infusion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0"/>
        <v>3073</v>
      </c>
      <c r="K11" s="19">
        <f t="shared" si="1"/>
        <v>16</v>
      </c>
      <c r="L11" s="19">
        <f t="shared" si="2"/>
        <v>768.25</v>
      </c>
      <c r="M11" s="18">
        <f>IF(ISTEXT(C11),SignOnSheet!$U$44+1,IF(C11&lt;&gt;"",IFERROR(IF(L11&gt;0,RANK(L11,IF(L$6:L$56&gt;0,L$6:L$56,),1)-COUNTIF(L$6:L$56,"=0"),IF(L11&lt;&gt;"",SignOnSheet!$U$44+1,0)),0),""))</f>
        <v>10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2657</v>
      </c>
      <c r="C12" s="11">
        <v>5154</v>
      </c>
      <c r="D12" s="17" t="str">
        <f>IF(B12&lt;&gt;"",IFERROR(VLOOKUP(B12,SignOnSheet!$D$5:$N$40,7,FALSE),"NON_LISTED"),"")</f>
        <v>Nick Zervos-Christian Ponnotti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f>IF(B12&lt;&gt;"",IFERROR(VLOOKUP(B12,SignOnSheet!$D$5:$K$40,6,FALSE),"NON_LISTED"),"")</f>
        <v>4</v>
      </c>
      <c r="I12" s="39">
        <f>IF(B12&lt;&gt;"",IFERROR(VLOOKUP(B12,SignOnSheet!$D$5:$K$40,2,FALSE),"NON_LISTED"),"")</f>
        <v>0</v>
      </c>
      <c r="J12" s="18">
        <f t="shared" si="0"/>
        <v>3114</v>
      </c>
      <c r="K12" s="19">
        <f t="shared" si="1"/>
        <v>17</v>
      </c>
      <c r="L12" s="19">
        <f t="shared" si="2"/>
        <v>778.5</v>
      </c>
      <c r="M12" s="18">
        <f>IF(ISTEXT(C12),SignOnSheet!$U$44+1,IF(C12&lt;&gt;"",IFERROR(IF(L12&gt;0,RANK(L12,IF(L$6:L$56&gt;0,L$6:L$56,),1)-COUNTIF(L$6:L$56,"=0"),IF(L12&lt;&gt;"",SignOnSheet!$U$44+1,0)),0),""))</f>
        <v>12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2751</v>
      </c>
      <c r="C13" s="11">
        <v>5319</v>
      </c>
      <c r="D13" s="17" t="str">
        <f>IF(B13&lt;&gt;"",IFERROR(VLOOKUP(B13,SignOnSheet!$D$5:$N$40,7,FALSE),"NON_LISTED"),"")</f>
        <v>Jason Reuben-Adam Lovett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0"/>
        <v>3199</v>
      </c>
      <c r="K13" s="19">
        <f t="shared" si="1"/>
        <v>18</v>
      </c>
      <c r="L13" s="19">
        <f t="shared" si="2"/>
        <v>799.75</v>
      </c>
      <c r="M13" s="18">
        <f>IF(ISTEXT(C13),SignOnSheet!$U$44+1,IF(C13&lt;&gt;"",IFERROR(IF(L13&gt;0,RANK(L13,IF(L$6:L$56&gt;0,L$6:L$56,),1)-COUNTIF(L$6:L$56,"=0"),IF(L13&lt;&gt;"",SignOnSheet!$U$44+1,0)),0),""))</f>
        <v>16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23</v>
      </c>
      <c r="C14" s="11">
        <v>4335</v>
      </c>
      <c r="D14" s="17" t="str">
        <f>IF(B14&lt;&gt;"",IFERROR(VLOOKUP(B14,SignOnSheet!$D$5:$N$40,7,FALSE),"NON_LISTED"),"")</f>
        <v>Garth Loudon-Robbie Edouard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f>IF(B14&lt;&gt;"",IFERROR(VLOOKUP(B14,SignOnSheet!$D$5:$K$40,6,FALSE),"NON_LISTED"),"")</f>
        <v>3</v>
      </c>
      <c r="I14" s="39">
        <f>IF(B14&lt;&gt;"",IFERROR(VLOOKUP(B14,SignOnSheet!$D$5:$K$40,2,FALSE),"NON_LISTED"),"")</f>
        <v>0</v>
      </c>
      <c r="J14" s="18">
        <f t="shared" si="0"/>
        <v>2615</v>
      </c>
      <c r="K14" s="19">
        <f t="shared" si="1"/>
        <v>1</v>
      </c>
      <c r="L14" s="19">
        <f t="shared" si="2"/>
        <v>720.38567493112953</v>
      </c>
      <c r="M14" s="18">
        <f>IF(ISTEXT(C14),SignOnSheet!$U$44+1,IF(C14&lt;&gt;"",IFERROR(IF(L14&gt;0,RANK(L14,IF(L$6:L$56&gt;0,L$6:L$56,),1)-COUNTIF(L$6:L$56,"=0"),IF(L14&lt;&gt;"",SignOnSheet!$U$44+1,0)),0),""))</f>
        <v>1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113744</v>
      </c>
      <c r="C15" s="11">
        <v>4542</v>
      </c>
      <c r="D15" s="17" t="str">
        <f>IF(B15&lt;&gt;"",IFERROR(VLOOKUP(B15,SignOnSheet!$D$5:$N$40,7,FALSE),"NON_LISTED"),"")</f>
        <v>Grahame Southwick-Sharon Rayner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0"/>
        <v>2742</v>
      </c>
      <c r="K15" s="19">
        <f t="shared" si="1"/>
        <v>2</v>
      </c>
      <c r="L15" s="19">
        <f t="shared" si="2"/>
        <v>755.37190082644622</v>
      </c>
      <c r="M15" s="18">
        <f>IF(ISTEXT(C15),SignOnSheet!$U$44+1,IF(C15&lt;&gt;"",IFERROR(IF(L15&gt;0,RANK(L15,IF(L$6:L$56&gt;0,L$6:L$56,),1)-COUNTIF(L$6:L$56,"=0"),IF(L15&lt;&gt;"",SignOnSheet!$U$44+1,0)),0),""))</f>
        <v>6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91082</v>
      </c>
      <c r="C16" s="11">
        <v>4602</v>
      </c>
      <c r="D16" s="17" t="str">
        <f>IF(B16&lt;&gt;"",IFERROR(VLOOKUP(B16,SignOnSheet!$D$5:$N$40,7,FALSE),"NON_LISTED"),"")</f>
        <v>David Scott-Suzanne Morton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0"/>
        <v>2762</v>
      </c>
      <c r="K16" s="19">
        <f t="shared" si="1"/>
        <v>3</v>
      </c>
      <c r="L16" s="19">
        <f t="shared" si="2"/>
        <v>760.88154269972449</v>
      </c>
      <c r="M16" s="18">
        <f>IF(ISTEXT(C16),SignOnSheet!$U$44+1,IF(C16&lt;&gt;"",IFERROR(IF(L16&gt;0,RANK(L16,IF(L$6:L$56&gt;0,L$6:L$56,),1)-COUNTIF(L$6:L$56,"=0"),IF(L16&lt;&gt;"",SignOnSheet!$U$44+1,0)),0),""))</f>
        <v>8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1" x14ac:dyDescent="0.25">
      <c r="A17" s="17">
        <f t="shared" si="3"/>
        <v>12</v>
      </c>
      <c r="B17" s="11">
        <v>114146</v>
      </c>
      <c r="C17" s="11">
        <v>4610</v>
      </c>
      <c r="D17" s="17" t="str">
        <f>IF(B17&lt;&gt;"",IFERROR(VLOOKUP(B17,SignOnSheet!$D$5:$N$40,7,FALSE),"NON_LISTED"),"")</f>
        <v>Andrew Boyd-Kim Troll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0"/>
        <v>2770</v>
      </c>
      <c r="K17" s="19">
        <f t="shared" si="1"/>
        <v>4</v>
      </c>
      <c r="L17" s="19">
        <f t="shared" si="2"/>
        <v>763.08539944903578</v>
      </c>
      <c r="M17" s="18">
        <f>IF(ISTEXT(C17),SignOnSheet!$U$44+1,IF(C17&lt;&gt;"",IFERROR(IF(L17&gt;0,RANK(L17,IF(L$6:L$56&gt;0,L$6:L$56,),1)-COUNTIF(L$6:L$56,"=0"),IF(L17&lt;&gt;"",SignOnSheet!$U$44+1,0)),0),""))</f>
        <v>9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1" x14ac:dyDescent="0.25">
      <c r="A18" s="17">
        <f t="shared" si="3"/>
        <v>13</v>
      </c>
      <c r="B18" s="35">
        <v>112480</v>
      </c>
      <c r="C18" s="35">
        <v>4629</v>
      </c>
      <c r="D18" s="17" t="str">
        <f>IF(B18&lt;&gt;"",IFERROR(VLOOKUP(B18,SignOnSheet!$D$5:$N$40,7,FALSE),"NON_LISTED"),"")</f>
        <v>Craig Wood-Carrie Wood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0"/>
        <v>2789</v>
      </c>
      <c r="K18" s="19">
        <f t="shared" si="1"/>
        <v>5</v>
      </c>
      <c r="L18" s="19">
        <f t="shared" si="2"/>
        <v>768.31955922865018</v>
      </c>
      <c r="M18" s="18">
        <f>IF(ISTEXT(C18),SignOnSheet!$U$44+1,IF(C18&lt;&gt;"",IFERROR(IF(L18&gt;0,RANK(L18,IF(L$6:L$56&gt;0,L$6:L$56,),1)-COUNTIF(L$6:L$56,"=0"),IF(L18&lt;&gt;"",SignOnSheet!$U$44+1,0)),0),""))</f>
        <v>11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1" x14ac:dyDescent="0.25">
      <c r="A19" s="17">
        <f t="shared" si="3"/>
        <v>14</v>
      </c>
      <c r="B19" s="11">
        <v>115080</v>
      </c>
      <c r="C19" s="11">
        <v>4717</v>
      </c>
      <c r="D19" s="17" t="str">
        <f>IF(B19&lt;&gt;"",IFERROR(VLOOKUP(B19,SignOnSheet!$D$5:$N$40,7,FALSE),"NON_LISTED"),"")</f>
        <v>Clementine James-Laura Kelly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0"/>
        <v>2837</v>
      </c>
      <c r="K19" s="19">
        <f t="shared" si="1"/>
        <v>6</v>
      </c>
      <c r="L19" s="19">
        <f t="shared" si="2"/>
        <v>781.542699724518</v>
      </c>
      <c r="M19" s="18">
        <f>IF(ISTEXT(C19),SignOnSheet!$U$44+1,IF(C19&lt;&gt;"",IFERROR(IF(L19&gt;0,RANK(L19,IF(L$6:L$56&gt;0,L$6:L$56,),1)-COUNTIF(L$6:L$56,"=0"),IF(L19&lt;&gt;"",SignOnSheet!$U$44+1,0)),0),""))</f>
        <v>13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1" x14ac:dyDescent="0.25">
      <c r="A20" s="17">
        <f t="shared" si="3"/>
        <v>15</v>
      </c>
      <c r="B20" s="11">
        <v>112647</v>
      </c>
      <c r="C20" s="11">
        <v>4809</v>
      </c>
      <c r="D20" s="17" t="str">
        <f>IF(B20&lt;&gt;"",IFERROR(VLOOKUP(B20,SignOnSheet!$D$5:$N$40,7,FALSE),"NON_LISTED"),"")</f>
        <v>John van der Vyver-Sam van der Vyver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0"/>
        <v>2889</v>
      </c>
      <c r="K20" s="19">
        <f t="shared" si="1"/>
        <v>7</v>
      </c>
      <c r="L20" s="19">
        <f t="shared" si="2"/>
        <v>795.86776859504141</v>
      </c>
      <c r="M20" s="18">
        <f>IF(ISTEXT(C20),SignOnSheet!$U$44+1,IF(C20&lt;&gt;"",IFERROR(IF(L20&gt;0,RANK(L20,IF(L$6:L$56&gt;0,L$6:L$56,),1)-COUNTIF(L$6:L$56,"=0"),IF(L20&lt;&gt;"",SignOnSheet!$U$44+1,0)),0),""))</f>
        <v>14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1" x14ac:dyDescent="0.25">
      <c r="A21" s="17">
        <f t="shared" si="3"/>
        <v>16</v>
      </c>
      <c r="B21" s="11">
        <v>115106</v>
      </c>
      <c r="C21" s="11">
        <v>4817</v>
      </c>
      <c r="D21" s="17" t="str">
        <f>IF(B21&lt;&gt;"",IFERROR(VLOOKUP(B21,SignOnSheet!$D$5:$N$40,7,FALSE),"NON_LISTED"),"")</f>
        <v>Robert Fine-Stephanie Goodyear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0"/>
        <v>2897</v>
      </c>
      <c r="K21" s="19">
        <f t="shared" si="1"/>
        <v>8</v>
      </c>
      <c r="L21" s="19">
        <f t="shared" si="2"/>
        <v>798.07162534435258</v>
      </c>
      <c r="M21" s="18">
        <f>IF(ISTEXT(C21),SignOnSheet!$U$44+1,IF(C21&lt;&gt;"",IFERROR(IF(L21&gt;0,RANK(L21,IF(L$6:L$56&gt;0,L$6:L$56,),1)-COUNTIF(L$6:L$56,"=0"),IF(L21&lt;&gt;"",SignOnSheet!$U$44+1,0)),0),""))</f>
        <v>15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1" x14ac:dyDescent="0.25">
      <c r="A22" s="17">
        <f t="shared" si="3"/>
        <v>17</v>
      </c>
      <c r="B22" s="11">
        <v>108961</v>
      </c>
      <c r="C22" s="11">
        <v>4952</v>
      </c>
      <c r="D22" s="17" t="str">
        <f>IF(B22&lt;&gt;"",IFERROR(VLOOKUP(B22,SignOnSheet!$D$5:$N$40,7,FALSE),"NON_LISTED"),"")</f>
        <v>Sarah Scott-Justin Hoon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0"/>
        <v>2992</v>
      </c>
      <c r="K22" s="19">
        <f t="shared" si="1"/>
        <v>13</v>
      </c>
      <c r="L22" s="19">
        <f t="shared" si="2"/>
        <v>824.24242424242436</v>
      </c>
      <c r="M22" s="18">
        <f>IF(ISTEXT(C22),SignOnSheet!$U$44+1,IF(C22&lt;&gt;"",IFERROR(IF(L22&gt;0,RANK(L22,IF(L$6:L$56&gt;0,L$6:L$56,),1)-COUNTIF(L$6:L$56,"=0"),IF(L22&lt;&gt;"",SignOnSheet!$U$44+1,0)),0),""))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1" x14ac:dyDescent="0.25">
      <c r="A23" s="17">
        <f t="shared" si="3"/>
        <v>18</v>
      </c>
      <c r="B23" s="11">
        <v>115081</v>
      </c>
      <c r="C23" s="92">
        <v>5042</v>
      </c>
      <c r="D23" s="17" t="str">
        <f>IF(B23&lt;&gt;"",IFERROR(VLOOKUP(B23,SignOnSheet!$D$5:$N$40,7,FALSE),"NON_LISTED"),"")</f>
        <v>Joe Bilstein-Chiara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0"/>
        <v>3042</v>
      </c>
      <c r="K23" s="19">
        <f t="shared" si="1"/>
        <v>15</v>
      </c>
      <c r="L23" s="19">
        <f t="shared" si="2"/>
        <v>838.01652892561981</v>
      </c>
      <c r="M23" s="18">
        <f>IF(ISTEXT(C23),SignOnSheet!$U$44+1,IF(C23&lt;&gt;"",IFERROR(IF(L23&gt;0,RANK(L23,IF(L$6:L$56&gt;0,L$6:L$56,),1)-COUNTIF(L$6:L$56,"=0"),IF(L23&lt;&gt;"",SignOnSheet!$U$44+1,0)),0),""))</f>
        <v>18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1" x14ac:dyDescent="0.25">
      <c r="A24" s="17">
        <f t="shared" si="3"/>
        <v>19</v>
      </c>
      <c r="B24" s="11">
        <v>112483</v>
      </c>
      <c r="C24" s="126">
        <v>5446</v>
      </c>
      <c r="D24" s="17" t="str">
        <f>IF(B24&lt;&gt;"",IFERROR(VLOOKUP(B24,SignOnSheet!$D$5:$N$40,7,FALSE),"NON_LISTED"),"")</f>
        <v>Tom Allen-Christina Balarin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0"/>
        <v>3286</v>
      </c>
      <c r="K24" s="19">
        <f t="shared" si="1"/>
        <v>19</v>
      </c>
      <c r="L24" s="19">
        <f t="shared" si="2"/>
        <v>905.2341597796144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  <c r="U24">
        <v>5546</v>
      </c>
    </row>
    <row r="25" spans="1:21" x14ac:dyDescent="0.25">
      <c r="A25" s="17">
        <f t="shared" si="3"/>
        <v>20</v>
      </c>
      <c r="B25" s="11">
        <v>91070</v>
      </c>
      <c r="C25" s="11">
        <v>5505</v>
      </c>
      <c r="D25" s="17" t="str">
        <f>IF(B25&lt;&gt;"",IFERROR(VLOOKUP(B25,SignOnSheet!$D$5:$N$40,7,FALSE),"NON_LISTED"),"")</f>
        <v>Michael Winklmaier-Tanguy Garot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0"/>
        <v>3305</v>
      </c>
      <c r="K25" s="19">
        <f t="shared" si="1"/>
        <v>20</v>
      </c>
      <c r="L25" s="19">
        <f t="shared" si="2"/>
        <v>910.46831955922869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1" x14ac:dyDescent="0.25">
      <c r="A26" s="17">
        <f t="shared" si="3"/>
        <v>21</v>
      </c>
      <c r="B26" s="11">
        <v>112607</v>
      </c>
      <c r="C26" s="11">
        <v>5617</v>
      </c>
      <c r="D26" s="17" t="str">
        <f>IF(B26&lt;&gt;"",IFERROR(VLOOKUP(B26,SignOnSheet!$D$5:$N$40,7,FALSE),"NON_LISTED"),"")</f>
        <v>Nassor Alamki-Machano Mussa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0"/>
        <v>3377</v>
      </c>
      <c r="K26" s="19">
        <f t="shared" si="1"/>
        <v>21</v>
      </c>
      <c r="L26" s="19">
        <f t="shared" si="2"/>
        <v>930.30303030303037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1" x14ac:dyDescent="0.25">
      <c r="A27" s="17">
        <f t="shared" si="3"/>
        <v>22</v>
      </c>
      <c r="B27" s="11"/>
      <c r="C27" s="11"/>
      <c r="D27" s="17" t="str">
        <f>IF(B27&lt;&gt;"",IFERROR(VLOOKUP(B27,SignOnSheet!$D$5:$N$40,7,FALSE),"NON_LISTED"),"")</f>
        <v/>
      </c>
      <c r="E27" s="18" t="str">
        <f>IF(B27&lt;&gt;"",IFERROR(VLOOKUP(B27,SignOnSheet!$D$5:$K$40,3,FALSE),"NON_LISTED"),"")</f>
        <v/>
      </c>
      <c r="F27" s="18" t="str">
        <f>IF(B27&lt;&gt;"",IFERROR(VLOOKUP(B27,SignOnSheet!$D$5:$K$40,4,FALSE),"NON_LISTED"),"")</f>
        <v/>
      </c>
      <c r="G27" s="18" t="str">
        <f>IF(B27&lt;&gt;"",IFERROR(VLOOKUP(B27,SignOnSheet!$D$5:$K$40,5,FALSE),"NON_LISTED"),"")</f>
        <v/>
      </c>
      <c r="H27" s="18" t="str">
        <f>IF(B27&lt;&gt;"",IFERROR(VLOOKUP(B27,SignOnSheet!$D$5:$K$40,6,FALSE),"NON_LISTED"),"")</f>
        <v/>
      </c>
      <c r="I27" s="39" t="str">
        <f>IF(B27&lt;&gt;"",IFERROR(VLOOKUP(B27,SignOnSheet!$D$5:$K$40,2,FALSE),"NON_LISTED"),"")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IF(ISTEXT(C27),SignOnSheet!$U$44+1,IF(C27&lt;&gt;"",IFERROR(IF(L27&gt;0,RANK(L27,IF(L$6:L$56&gt;0,L$6:L$56,),1)-COUNTIF(L$6:L$56,"=0"),IF(L27&lt;&gt;"",SignOnSheet!$U$44+1,0)),0),""))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1" x14ac:dyDescent="0.25">
      <c r="A28" s="17">
        <f t="shared" si="3"/>
        <v>23</v>
      </c>
      <c r="B28" s="11"/>
      <c r="C28" s="11"/>
      <c r="D28" s="17" t="str">
        <f>IF(B28&lt;&gt;"",IFERROR(VLOOKUP(B28,SignOnSheet!$D$5:$N$40,7,FALSE),"NON_LISTED"),"")</f>
        <v/>
      </c>
      <c r="E28" s="18" t="str">
        <f>IF(B28&lt;&gt;"",IFERROR(VLOOKUP(B28,SignOnSheet!$D$5:$K$40,3,FALSE),"NON_LISTED"),"")</f>
        <v/>
      </c>
      <c r="F28" s="18" t="str">
        <f>IF(B28&lt;&gt;"",IFERROR(VLOOKUP(B28,SignOnSheet!$D$5:$K$40,4,FALSE),"NON_LISTED"),"")</f>
        <v/>
      </c>
      <c r="G28" s="18" t="str">
        <f>IF(B28&lt;&gt;"",IFERROR(VLOOKUP(B28,SignOnSheet!$D$5:$K$40,5,FALSE),"NON_LISTED"),"")</f>
        <v/>
      </c>
      <c r="H28" s="18" t="str">
        <f>IF(B28&lt;&gt;"",IFERROR(VLOOKUP(B28,SignOnSheet!$D$5:$K$40,6,FALSE),"NON_LISTED"),"")</f>
        <v/>
      </c>
      <c r="I28" s="39" t="str">
        <f>IF(B28&lt;&gt;"",IFERROR(VLOOKUP(B28,SignOnSheet!$D$5:$K$40,2,FALSE),"NON_LISTED"),"")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IF(ISTEXT(C28),SignOnSheet!$U$44+1,IF(C28&lt;&gt;"",IFERROR(IF(L28&gt;0,RANK(L28,IF(L$6:L$56&gt;0,L$6:L$56,),1)-COUNTIF(L$6:L$56,"=0"),IF(L28&lt;&gt;"",SignOnSheet!$U$44+1,0)),0),""))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1" x14ac:dyDescent="0.25">
      <c r="A29" s="17">
        <f t="shared" si="3"/>
        <v>24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 t="str">
        <f>IF(B29&lt;&gt;"",IFERROR(VLOOKUP(B29,SignOnSheet!$D$5:$K$40,6,FALSE),"NON_LISTED"),"")</f>
        <v/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IF(ISTEXT(C29),SignOnSheet!$U$44+1,IF(C29&lt;&gt;"",IFERROR(IF(L29&gt;0,RANK(L29,IF(L$6:L$56&gt;0,L$6:L$56,),1)-COUNTIF(L$6:L$56,"=0"),IF(L29&lt;&gt;"",SignOnSheet!$U$44+1,0)),0),""))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1" x14ac:dyDescent="0.25">
      <c r="A30" s="17">
        <f t="shared" si="3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1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1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ref="A40:A56" si="9">A39+1</f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9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9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9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9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9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9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9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9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9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9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9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9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9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9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9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9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23" priority="6"/>
  </conditionalFormatting>
  <conditionalFormatting sqref="B34:B35">
    <cfRule type="duplicateValues" dxfId="22" priority="5"/>
  </conditionalFormatting>
  <conditionalFormatting sqref="B6:B33">
    <cfRule type="duplicateValues" dxfId="21" priority="2"/>
  </conditionalFormatting>
  <conditionalFormatting sqref="C6:C24">
    <cfRule type="duplicateValues" dxfId="20" priority="1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10</v>
      </c>
      <c r="F2" s="91"/>
      <c r="G2" s="91"/>
      <c r="H2" s="91"/>
      <c r="I2" s="91"/>
      <c r="J2" s="91"/>
    </row>
    <row r="3" spans="1:25" x14ac:dyDescent="0.25">
      <c r="B3" s="41" t="s">
        <v>280</v>
      </c>
      <c r="C3" s="83">
        <v>6</v>
      </c>
      <c r="F3" s="91"/>
      <c r="G3" s="91"/>
      <c r="H3" s="91"/>
      <c r="I3" s="91"/>
      <c r="J3" s="18">
        <v>0</v>
      </c>
    </row>
    <row r="4" spans="1:25" x14ac:dyDescent="0.25">
      <c r="B4" s="41" t="s">
        <v>281</v>
      </c>
      <c r="C4">
        <v>0</v>
      </c>
      <c r="J4" s="18"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2645</v>
      </c>
      <c r="C6" s="11">
        <v>4233</v>
      </c>
      <c r="D6" s="17" t="str">
        <f>IF(B6&lt;&gt;"",IFERROR(VLOOKUP(B6,SignOnSheet!$D$5:$N$40,7,FALSE),"NON_LISTED"),"")</f>
        <v>Mike Goodyear-Kyle Boman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2553</v>
      </c>
      <c r="K6" s="19">
        <f t="shared" ref="K6:K56" si="1">IF(C6&lt;&gt;"",IFERROR(IF(C6&gt;0,RANK(J6,IF(J$6:J$56&gt;0,J$6:J$56,),1)-COUNTIF(J$6:J$56,"=0"),IF(C6="",COUNT(J$6:J$56)+1,0)),0),"")</f>
        <v>10</v>
      </c>
      <c r="L6" s="19">
        <f t="shared" ref="L6:L56" si="2">IFERROR(IF(J6&lt;&gt;"",J6/F6,"")/H6,"")</f>
        <v>638.25</v>
      </c>
      <c r="M6" s="18">
        <f>IF(ISTEXT(C6),SignOnSheet!$U$44+1,IF(C6&lt;&gt;"",IFERROR(IF(L6&gt;0,RANK(L6,IF(L$6:L$56&gt;0,L$6:L$56,),1)-COUNTIF(L$6:L$56,"=0"),IF(L6&lt;&gt;"",SignOnSheet!$U$44+1,0)),0),""))</f>
        <v>2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2650</v>
      </c>
      <c r="C7" s="11">
        <v>4303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si="0"/>
        <v>2583</v>
      </c>
      <c r="K7" s="19">
        <f t="shared" si="1"/>
        <v>11</v>
      </c>
      <c r="L7" s="19">
        <f t="shared" si="2"/>
        <v>645.75</v>
      </c>
      <c r="M7" s="18">
        <f>IF(ISTEXT(C7),SignOnSheet!$U$44+1,IF(C7&lt;&gt;"",IFERROR(IF(L7&gt;0,RANK(L7,IF(L$6:L$56&gt;0,L$6:L$56,),1)-COUNTIF(L$6:L$56,"=0"),IF(L7&lt;&gt;"",SignOnSheet!$U$44+1,0)),0),""))</f>
        <v>3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56" si="3">A7+1</f>
        <v>3</v>
      </c>
      <c r="B8" s="11">
        <v>482</v>
      </c>
      <c r="C8" s="11">
        <v>4425</v>
      </c>
      <c r="D8" s="17" t="str">
        <f>IF(B8&lt;&gt;"",IFERROR(VLOOKUP(B8,SignOnSheet!$D$5:$N$40,7,FALSE),"NON_LISTED"),"")</f>
        <v>Charles Girard-Gary Hubach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0"/>
        <v>2665</v>
      </c>
      <c r="K8" s="19">
        <f t="shared" si="1"/>
        <v>13</v>
      </c>
      <c r="L8" s="19">
        <f t="shared" si="2"/>
        <v>666.25</v>
      </c>
      <c r="M8" s="18">
        <f>IF(ISTEXT(C8),SignOnSheet!$U$44+1,IF(C8&lt;&gt;"",IFERROR(IF(L8&gt;0,RANK(L8,IF(L$6:L$56&gt;0,L$6:L$56,),1)-COUNTIF(L$6:L$56,"=0"),IF(L8&lt;&gt;"",SignOnSheet!$U$44+1,0)),0),""))</f>
        <v>7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2643</v>
      </c>
      <c r="C9" s="11">
        <v>4609</v>
      </c>
      <c r="D9" s="17" t="str">
        <f>IF(B9&lt;&gt;"",IFERROR(VLOOKUP(B9,SignOnSheet!$D$5:$N$40,7,FALSE),"NON_LISTED"),"")</f>
        <v>Paresh Patel-Matt Olivier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0"/>
        <v>2769</v>
      </c>
      <c r="K9" s="19">
        <f t="shared" si="1"/>
        <v>16</v>
      </c>
      <c r="L9" s="19">
        <f t="shared" si="2"/>
        <v>692.25</v>
      </c>
      <c r="M9" s="18">
        <f>IF(ISTEXT(C9),SignOnSheet!$U$44+1,IF(C9&lt;&gt;"",IFERROR(IF(L9&gt;0,RANK(L9,IF(L$6:L$56&gt;0,L$6:L$56,),1)-COUNTIF(L$6:L$56,"=0"),IF(L9&lt;&gt;"",SignOnSheet!$U$44+1,0)),0),""))</f>
        <v>13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2657</v>
      </c>
      <c r="C10" s="11">
        <v>4834</v>
      </c>
      <c r="D10" s="17" t="str">
        <f>IF(B10&lt;&gt;"",IFERROR(VLOOKUP(B10,SignOnSheet!$D$5:$N$40,7,FALSE),"NON_LISTED"),"")</f>
        <v>Nick Zervos-Christian Ponnotti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0"/>
        <v>2914</v>
      </c>
      <c r="K10" s="19">
        <f t="shared" si="1"/>
        <v>17</v>
      </c>
      <c r="L10" s="19">
        <f t="shared" si="2"/>
        <v>728.5</v>
      </c>
      <c r="M10" s="18">
        <f>IF(ISTEXT(C10),SignOnSheet!$U$44+1,IF(C10&lt;&gt;"",IFERROR(IF(L10&gt;0,RANK(L10,IF(L$6:L$56&gt;0,L$6:L$56,),1)-COUNTIF(L$6:L$56,"=0"),IF(L10&lt;&gt;"",SignOnSheet!$U$44+1,0)),0),""))</f>
        <v>15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1659</v>
      </c>
      <c r="C11" s="11">
        <v>5748</v>
      </c>
      <c r="D11" s="17" t="str">
        <f>IF(B11&lt;&gt;"",IFERROR(VLOOKUP(B11,SignOnSheet!$D$5:$N$40,7,FALSE),"NON_LISTED"),"")</f>
        <v>Michael Sulzer-Andreas Schmidt</v>
      </c>
      <c r="E11" s="18" t="str">
        <f>IF(B11&lt;&gt;"",IFERROR(VLOOKUP(B11,SignOnSheet!$D$5:$K$40,3,FALSE),"NON_LISTED"),"")</f>
        <v>Nacra F18 Infusion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0"/>
        <v>3468</v>
      </c>
      <c r="K11" s="19">
        <f t="shared" si="1"/>
        <v>20</v>
      </c>
      <c r="L11" s="19">
        <f t="shared" si="2"/>
        <v>867</v>
      </c>
      <c r="M11" s="18">
        <f>IF(ISTEXT(C11),SignOnSheet!$U$44+1,IF(C11&lt;&gt;"",IFERROR(IF(L11&gt;0,RANK(L11,IF(L$6:L$56&gt;0,L$6:L$56,),1)-COUNTIF(L$6:L$56,"=0"),IF(L11&lt;&gt;"",SignOnSheet!$U$44+1,0)),0),""))</f>
        <v>20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2742</v>
      </c>
      <c r="C12" s="11" t="s">
        <v>479</v>
      </c>
      <c r="D12" s="17" t="str">
        <f>IF(B12&lt;&gt;"",IFERROR(VLOOKUP(B12,SignOnSheet!$D$5:$N$40,7,FALSE),"NON_LISTED"),"")</f>
        <v>Roland van de Ven-Peter Scheren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f>IF(B12&lt;&gt;"",IFERROR(VLOOKUP(B12,SignOnSheet!$D$5:$K$40,6,FALSE),"NON_LISTED"),"")</f>
        <v>4</v>
      </c>
      <c r="I12" s="39">
        <f>IF(B12&lt;&gt;"",IFERROR(VLOOKUP(B12,SignOnSheet!$D$5:$K$40,2,FALSE),"NON_LISTED"),"")</f>
        <v>0</v>
      </c>
      <c r="J12" s="18" t="str">
        <f t="shared" si="0"/>
        <v/>
      </c>
      <c r="K12" s="19">
        <f t="shared" si="1"/>
        <v>0</v>
      </c>
      <c r="L12" s="19" t="str">
        <f t="shared" si="2"/>
        <v/>
      </c>
      <c r="M12" s="18">
        <f>IF(ISTEXT(C12),SignOnSheet!$U$44+1,IF(C12&lt;&gt;"",IFERROR(IF(L12&gt;0,RANK(L12,IF(L$6:L$56&gt;0,L$6:L$56,),1)-COUNTIF(L$6:L$56,"=0"),IF(L12&lt;&gt;"",SignOnSheet!$U$44+1,0)),0),""))</f>
        <v>33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  <c r="U12" s="125" t="s">
        <v>525</v>
      </c>
    </row>
    <row r="13" spans="1:25" x14ac:dyDescent="0.25">
      <c r="A13" s="17">
        <f t="shared" si="3"/>
        <v>8</v>
      </c>
      <c r="B13" s="11">
        <v>23</v>
      </c>
      <c r="C13" s="11">
        <v>3655</v>
      </c>
      <c r="D13" s="17" t="str">
        <f>IF(B13&lt;&gt;"",IFERROR(VLOOKUP(B13,SignOnSheet!$D$5:$N$40,7,FALSE),"NON_LISTED"),"")</f>
        <v>Garth Loudon-Robbie Edouard</v>
      </c>
      <c r="E13" s="18" t="str">
        <f>IF(B13&lt;&gt;"",IFERROR(VLOOKUP(B13,SignOnSheet!$D$5:$K$40,3,FALSE),"NON_LISTED"),"")</f>
        <v>Hobie 16</v>
      </c>
      <c r="F13" s="18">
        <f>IF(B13&lt;&gt;"",IFERROR(VLOOKUP(B13,SignOnSheet!$D$5:$K$40,4,FALSE),"NON_LISTED"),"")</f>
        <v>1.21</v>
      </c>
      <c r="G13" s="18" t="str">
        <f>IF(B13&lt;&gt;"",IFERROR(VLOOKUP(B13,SignOnSheet!$D$5:$K$40,5,FALSE),"NON_LISTED"),"")</f>
        <v>B</v>
      </c>
      <c r="H13" s="18">
        <f>IF(B13&lt;&gt;"",IFERROR(VLOOKUP(B13,SignOnSheet!$D$5:$K$40,6,FALSE),"NON_LISTED"),"")</f>
        <v>3</v>
      </c>
      <c r="I13" s="39">
        <f>IF(B13&lt;&gt;"",IFERROR(VLOOKUP(B13,SignOnSheet!$D$5:$K$40,2,FALSE),"NON_LISTED"),"")</f>
        <v>0</v>
      </c>
      <c r="J13" s="18">
        <f t="shared" si="0"/>
        <v>2215</v>
      </c>
      <c r="K13" s="19">
        <f t="shared" si="1"/>
        <v>1</v>
      </c>
      <c r="L13" s="19">
        <f t="shared" si="2"/>
        <v>610.19283746556482</v>
      </c>
      <c r="M13" s="18">
        <f>IF(ISTEXT(C13),SignOnSheet!$U$44+1,IF(C13&lt;&gt;"",IFERROR(IF(L13&gt;0,RANK(L13,IF(L$6:L$56&gt;0,L$6:L$56,),1)-COUNTIF(L$6:L$56,"=0"),IF(L13&lt;&gt;"",SignOnSheet!$U$44+1,0)),0),""))</f>
        <v>1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114146</v>
      </c>
      <c r="C14" s="11">
        <v>4004</v>
      </c>
      <c r="D14" s="17" t="str">
        <f>IF(B14&lt;&gt;"",IFERROR(VLOOKUP(B14,SignOnSheet!$D$5:$N$40,7,FALSE),"NON_LISTED"),"")</f>
        <v>Andrew Boyd-Kim Troll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f>IF(B14&lt;&gt;"",IFERROR(VLOOKUP(B14,SignOnSheet!$D$5:$K$40,6,FALSE),"NON_LISTED"),"")</f>
        <v>3</v>
      </c>
      <c r="I14" s="39">
        <f>IF(B14&lt;&gt;"",IFERROR(VLOOKUP(B14,SignOnSheet!$D$5:$K$40,2,FALSE),"NON_LISTED"),"")</f>
        <v>0</v>
      </c>
      <c r="J14" s="18">
        <f t="shared" si="0"/>
        <v>2404</v>
      </c>
      <c r="K14" s="19">
        <f t="shared" si="1"/>
        <v>3</v>
      </c>
      <c r="L14" s="19">
        <f t="shared" si="2"/>
        <v>662.25895316804406</v>
      </c>
      <c r="M14" s="18">
        <f>IF(ISTEXT(C14),SignOnSheet!$U$44+1,IF(C14&lt;&gt;"",IFERROR(IF(L14&gt;0,RANK(L14,IF(L$6:L$56&gt;0,L$6:L$56,),1)-COUNTIF(L$6:L$56,"=0"),IF(L14&lt;&gt;"",SignOnSheet!$U$44+1,0)),0),""))</f>
        <v>5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  <c r="U14" s="125" t="s">
        <v>520</v>
      </c>
    </row>
    <row r="15" spans="1:25" x14ac:dyDescent="0.25">
      <c r="A15" s="17">
        <f t="shared" si="3"/>
        <v>10</v>
      </c>
      <c r="B15" s="11">
        <v>115106</v>
      </c>
      <c r="C15" s="11">
        <v>4003</v>
      </c>
      <c r="D15" s="17" t="str">
        <f>IF(B15&lt;&gt;"",IFERROR(VLOOKUP(B15,SignOnSheet!$D$5:$N$40,7,FALSE),"NON_LISTED"),"")</f>
        <v>Robert Fine-Stephanie Goodyear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0"/>
        <v>2403</v>
      </c>
      <c r="K15" s="19">
        <f t="shared" si="1"/>
        <v>2</v>
      </c>
      <c r="L15" s="19">
        <f t="shared" si="2"/>
        <v>661.98347107438019</v>
      </c>
      <c r="M15" s="18">
        <f>IF(ISTEXT(C15),SignOnSheet!$U$44+1,IF(C15&lt;&gt;"",IFERROR(IF(L15&gt;0,RANK(L15,IF(L$6:L$56&gt;0,L$6:L$56,),1)-COUNTIF(L$6:L$56,"=0"),IF(L15&lt;&gt;"",SignOnSheet!$U$44+1,0)),0),""))</f>
        <v>4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113744</v>
      </c>
      <c r="C16" s="11">
        <v>4017</v>
      </c>
      <c r="D16" s="17" t="str">
        <f>IF(B16&lt;&gt;"",IFERROR(VLOOKUP(B16,SignOnSheet!$D$5:$N$40,7,FALSE),"NON_LISTED"),"")</f>
        <v>Grahame Southwick-Sharon Rayner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0"/>
        <v>2417</v>
      </c>
      <c r="K16" s="19">
        <f t="shared" si="1"/>
        <v>4</v>
      </c>
      <c r="L16" s="19">
        <f t="shared" si="2"/>
        <v>665.84022038567502</v>
      </c>
      <c r="M16" s="18">
        <f>IF(ISTEXT(C16),SignOnSheet!$U$44+1,IF(C16&lt;&gt;"",IFERROR(IF(L16&gt;0,RANK(L16,IF(L$6:L$56&gt;0,L$6:L$56,),1)-COUNTIF(L$6:L$56,"=0"),IF(L16&lt;&gt;"",SignOnSheet!$U$44+1,0)),0),""))</f>
        <v>6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1" x14ac:dyDescent="0.25">
      <c r="A17" s="17">
        <f t="shared" si="3"/>
        <v>12</v>
      </c>
      <c r="B17" s="11">
        <v>91082</v>
      </c>
      <c r="C17" s="11">
        <v>4022</v>
      </c>
      <c r="D17" s="17" t="str">
        <f>IF(B17&lt;&gt;"",IFERROR(VLOOKUP(B17,SignOnSheet!$D$5:$N$40,7,FALSE),"NON_LISTED"),"")</f>
        <v>David Scott-Suzanne Morton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0"/>
        <v>2422</v>
      </c>
      <c r="K17" s="19">
        <f t="shared" si="1"/>
        <v>5</v>
      </c>
      <c r="L17" s="19">
        <f t="shared" si="2"/>
        <v>667.21763085399448</v>
      </c>
      <c r="M17" s="18">
        <f>IF(ISTEXT(C17),SignOnSheet!$U$44+1,IF(C17&lt;&gt;"",IFERROR(IF(L17&gt;0,RANK(L17,IF(L$6:L$56&gt;0,L$6:L$56,),1)-COUNTIF(L$6:L$56,"=0"),IF(L17&lt;&gt;"",SignOnSheet!$U$44+1,0)),0),""))</f>
        <v>8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1" x14ac:dyDescent="0.25">
      <c r="A18" s="17">
        <f t="shared" si="3"/>
        <v>13</v>
      </c>
      <c r="B18" s="35">
        <v>112647</v>
      </c>
      <c r="C18" s="35">
        <v>4039</v>
      </c>
      <c r="D18" s="17" t="str">
        <f>IF(B18&lt;&gt;"",IFERROR(VLOOKUP(B18,SignOnSheet!$D$5:$N$40,7,FALSE),"NON_LISTED"),"")</f>
        <v>John van der Vyver-Sam van der Vyver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0"/>
        <v>2439</v>
      </c>
      <c r="K18" s="19">
        <f t="shared" si="1"/>
        <v>6</v>
      </c>
      <c r="L18" s="19">
        <f t="shared" si="2"/>
        <v>671.90082644628103</v>
      </c>
      <c r="M18" s="18">
        <f>IF(ISTEXT(C18),SignOnSheet!$U$44+1,IF(C18&lt;&gt;"",IFERROR(IF(L18&gt;0,RANK(L18,IF(L$6:L$56&gt;0,L$6:L$56,),1)-COUNTIF(L$6:L$56,"=0"),IF(L18&lt;&gt;"",SignOnSheet!$U$44+1,0)),0),""))</f>
        <v>9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1" x14ac:dyDescent="0.25">
      <c r="A19" s="17">
        <f t="shared" si="3"/>
        <v>14</v>
      </c>
      <c r="B19" s="11">
        <v>115080</v>
      </c>
      <c r="C19" s="11">
        <v>4104</v>
      </c>
      <c r="D19" s="17" t="str">
        <f>IF(B19&lt;&gt;"",IFERROR(VLOOKUP(B19,SignOnSheet!$D$5:$N$40,7,FALSE),"NON_LISTED"),"")</f>
        <v>Clementine James-Laura Kelly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0"/>
        <v>2464</v>
      </c>
      <c r="K19" s="19">
        <f t="shared" si="1"/>
        <v>7</v>
      </c>
      <c r="L19" s="19">
        <f t="shared" si="2"/>
        <v>678.78787878787887</v>
      </c>
      <c r="M19" s="18">
        <f>IF(ISTEXT(C19),SignOnSheet!$U$44+1,IF(C19&lt;&gt;"",IFERROR(IF(L19&gt;0,RANK(L19,IF(L$6:L$56&gt;0,L$6:L$56,),1)-COUNTIF(L$6:L$56,"=0"),IF(L19&lt;&gt;"",SignOnSheet!$U$44+1,0)),0),""))</f>
        <v>10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1" x14ac:dyDescent="0.25">
      <c r="A20" s="17">
        <f t="shared" si="3"/>
        <v>15</v>
      </c>
      <c r="B20" s="11">
        <v>112480</v>
      </c>
      <c r="C20" s="11">
        <v>4114</v>
      </c>
      <c r="D20" s="17" t="str">
        <f>IF(B20&lt;&gt;"",IFERROR(VLOOKUP(B20,SignOnSheet!$D$5:$N$40,7,FALSE),"NON_LISTED"),"")</f>
        <v>Craig Wood-Carrie Wood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0"/>
        <v>2474</v>
      </c>
      <c r="K20" s="19">
        <f t="shared" si="1"/>
        <v>8</v>
      </c>
      <c r="L20" s="19">
        <f t="shared" si="2"/>
        <v>681.542699724518</v>
      </c>
      <c r="M20" s="18">
        <f>IF(ISTEXT(C20),SignOnSheet!$U$44+1,IF(C20&lt;&gt;"",IFERROR(IF(L20&gt;0,RANK(L20,IF(L$6:L$56&gt;0,L$6:L$56,),1)-COUNTIF(L$6:L$56,"=0"),IF(L20&lt;&gt;"",SignOnSheet!$U$44+1,0)),0),""))</f>
        <v>11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1" x14ac:dyDescent="0.25">
      <c r="A21" s="17">
        <f t="shared" si="3"/>
        <v>16</v>
      </c>
      <c r="B21" s="11">
        <v>91070</v>
      </c>
      <c r="C21" s="11">
        <v>4134</v>
      </c>
      <c r="D21" s="17" t="str">
        <f>IF(B21&lt;&gt;"",IFERROR(VLOOKUP(B21,SignOnSheet!$D$5:$N$40,7,FALSE),"NON_LISTED"),"")</f>
        <v>Michael Winklmaier-Tanguy Garot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0"/>
        <v>2494</v>
      </c>
      <c r="K21" s="19">
        <f t="shared" si="1"/>
        <v>9</v>
      </c>
      <c r="L21" s="19">
        <f t="shared" si="2"/>
        <v>687.05234159779627</v>
      </c>
      <c r="M21" s="18">
        <f>IF(ISTEXT(C21),SignOnSheet!$U$44+1,IF(C21&lt;&gt;"",IFERROR(IF(L21&gt;0,RANK(L21,IF(L$6:L$56&gt;0,L$6:L$56,),1)-COUNTIF(L$6:L$56,"=0"),IF(L21&lt;&gt;"",SignOnSheet!$U$44+1,0)),0),""))</f>
        <v>12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1" x14ac:dyDescent="0.25">
      <c r="A22" s="17">
        <f t="shared" si="3"/>
        <v>17</v>
      </c>
      <c r="B22" s="11">
        <v>115081</v>
      </c>
      <c r="C22" s="11">
        <v>4402</v>
      </c>
      <c r="D22" s="17" t="str">
        <f>IF(B22&lt;&gt;"",IFERROR(VLOOKUP(B22,SignOnSheet!$D$5:$N$40,7,FALSE),"NON_LISTED"),"")</f>
        <v>Joe Bilstein-Chiara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0"/>
        <v>2642</v>
      </c>
      <c r="K22" s="19">
        <f t="shared" si="1"/>
        <v>12</v>
      </c>
      <c r="L22" s="19">
        <f t="shared" si="2"/>
        <v>727.8236914600551</v>
      </c>
      <c r="M22" s="18">
        <f>IF(ISTEXT(C22),SignOnSheet!$U$44+1,IF(C22&lt;&gt;"",IFERROR(IF(L22&gt;0,RANK(L22,IF(L$6:L$56&gt;0,L$6:L$56,),1)-COUNTIF(L$6:L$56,"=0"),IF(L22&lt;&gt;"",SignOnSheet!$U$44+1,0)),0),""))</f>
        <v>14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1" x14ac:dyDescent="0.25">
      <c r="A23" s="17">
        <f t="shared" si="3"/>
        <v>18</v>
      </c>
      <c r="B23" s="11">
        <v>108961</v>
      </c>
      <c r="C23" s="92">
        <v>4539</v>
      </c>
      <c r="D23" s="17" t="str">
        <f>IF(B23&lt;&gt;"",IFERROR(VLOOKUP(B23,SignOnSheet!$D$5:$N$40,7,FALSE),"NON_LISTED"),"")</f>
        <v>Sarah Scott-Justin Hoon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0"/>
        <v>2739</v>
      </c>
      <c r="K23" s="19">
        <f t="shared" si="1"/>
        <v>14</v>
      </c>
      <c r="L23" s="19">
        <f t="shared" si="2"/>
        <v>754.5454545454545</v>
      </c>
      <c r="M23" s="18">
        <f>IF(ISTEXT(C23),SignOnSheet!$U$44+1,IF(C23&lt;&gt;"",IFERROR(IF(L23&gt;0,RANK(L23,IF(L$6:L$56&gt;0,L$6:L$56,),1)-COUNTIF(L$6:L$56,"=0"),IF(L23&lt;&gt;"",SignOnSheet!$U$44+1,0)),0),""))</f>
        <v>16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1" x14ac:dyDescent="0.25">
      <c r="A24" s="17">
        <f t="shared" si="3"/>
        <v>19</v>
      </c>
      <c r="B24" s="11">
        <v>113344</v>
      </c>
      <c r="C24" s="11">
        <v>4558</v>
      </c>
      <c r="D24" s="17" t="str">
        <f>IF(B24&lt;&gt;"",IFERROR(VLOOKUP(B24,SignOnSheet!$D$5:$N$40,7,FALSE),"NON_LISTED"),"")</f>
        <v>Cyrille Girardin-Rob Pettit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0"/>
        <v>2758</v>
      </c>
      <c r="K24" s="19">
        <f t="shared" si="1"/>
        <v>15</v>
      </c>
      <c r="L24" s="19">
        <f t="shared" si="2"/>
        <v>759.77961432506891</v>
      </c>
      <c r="M24" s="18">
        <f>IF(ISTEXT(C24),SignOnSheet!$U$44+1,IF(C24&lt;&gt;"",IFERROR(IF(L24&gt;0,RANK(L24,IF(L$6:L$56&gt;0,L$6:L$56,),1)-COUNTIF(L$6:L$56,"=0"),IF(L24&lt;&gt;"",SignOnSheet!$U$44+1,0)),0),""))</f>
        <v>17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  <c r="U24" s="125" t="s">
        <v>526</v>
      </c>
    </row>
    <row r="25" spans="1:21" x14ac:dyDescent="0.25">
      <c r="A25" s="17">
        <f t="shared" si="3"/>
        <v>20</v>
      </c>
      <c r="B25" s="11">
        <v>112607</v>
      </c>
      <c r="C25" s="11">
        <v>5014</v>
      </c>
      <c r="D25" s="17" t="str">
        <f>IF(B25&lt;&gt;"",IFERROR(VLOOKUP(B25,SignOnSheet!$D$5:$N$40,7,FALSE),"NON_LISTED"),"")</f>
        <v>Nassor Alamki-Machano Mussa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0"/>
        <v>3014</v>
      </c>
      <c r="K25" s="19">
        <f t="shared" si="1"/>
        <v>18</v>
      </c>
      <c r="L25" s="19">
        <f t="shared" si="2"/>
        <v>830.30303030303037</v>
      </c>
      <c r="M25" s="18">
        <f>IF(ISTEXT(C25),SignOnSheet!$U$44+1,IF(C25&lt;&gt;"",IFERROR(IF(L25&gt;0,RANK(L25,IF(L$6:L$56&gt;0,L$6:L$56,),1)-COUNTIF(L$6:L$56,"=0"),IF(L25&lt;&gt;"",SignOnSheet!$U$44+1,0)),0),""))</f>
        <v>18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1" x14ac:dyDescent="0.25">
      <c r="A26" s="17">
        <f t="shared" si="3"/>
        <v>21</v>
      </c>
      <c r="B26" s="11">
        <v>112483</v>
      </c>
      <c r="C26" s="11">
        <v>5042</v>
      </c>
      <c r="D26" s="17" t="str">
        <f>IF(B26&lt;&gt;"",IFERROR(VLOOKUP(B26,SignOnSheet!$D$5:$N$40,7,FALSE),"NON_LISTED"),"")</f>
        <v>Tom Allen-Christina Balarin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0"/>
        <v>3042</v>
      </c>
      <c r="K26" s="19">
        <f t="shared" si="1"/>
        <v>19</v>
      </c>
      <c r="L26" s="19">
        <f t="shared" si="2"/>
        <v>838.01652892561981</v>
      </c>
      <c r="M26" s="18">
        <f>IF(ISTEXT(C26),SignOnSheet!$U$44+1,IF(C26&lt;&gt;"",IFERROR(IF(L26&gt;0,RANK(L26,IF(L$6:L$56&gt;0,L$6:L$56,),1)-COUNTIF(L$6:L$56,"=0"),IF(L26&lt;&gt;"",SignOnSheet!$U$44+1,0)),0),""))</f>
        <v>19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1" x14ac:dyDescent="0.25">
      <c r="A27" s="17">
        <f t="shared" si="3"/>
        <v>22</v>
      </c>
      <c r="B27" s="11"/>
      <c r="C27" s="11"/>
      <c r="D27" s="17" t="str">
        <f>IF(B27&lt;&gt;"",IFERROR(VLOOKUP(B27,SignOnSheet!$D$5:$N$40,7,FALSE),"NON_LISTED"),"")</f>
        <v/>
      </c>
      <c r="E27" s="18" t="str">
        <f>IF(B27&lt;&gt;"",IFERROR(VLOOKUP(B27,SignOnSheet!$D$5:$K$40,3,FALSE),"NON_LISTED"),"")</f>
        <v/>
      </c>
      <c r="F27" s="18" t="str">
        <f>IF(B27&lt;&gt;"",IFERROR(VLOOKUP(B27,SignOnSheet!$D$5:$K$40,4,FALSE),"NON_LISTED"),"")</f>
        <v/>
      </c>
      <c r="G27" s="18" t="str">
        <f>IF(B27&lt;&gt;"",IFERROR(VLOOKUP(B27,SignOnSheet!$D$5:$K$40,5,FALSE),"NON_LISTED"),"")</f>
        <v/>
      </c>
      <c r="H27" s="18" t="str">
        <f>IF(B27&lt;&gt;"",IFERROR(VLOOKUP(B27,SignOnSheet!$D$5:$K$40,6,FALSE),"NON_LISTED"),"")</f>
        <v/>
      </c>
      <c r="I27" s="39" t="str">
        <f>IF(B27&lt;&gt;"",IFERROR(VLOOKUP(B27,SignOnSheet!$D$5:$K$40,2,FALSE),"NON_LISTED"),"")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IF(ISTEXT(C27),SignOnSheet!$U$44+1,IF(C27&lt;&gt;"",IFERROR(IF(L27&gt;0,RANK(L27,IF(L$6:L$56&gt;0,L$6:L$56,),1)-COUNTIF(L$6:L$56,"=0"),IF(L27&lt;&gt;"",SignOnSheet!$U$44+1,0)),0),""))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1" x14ac:dyDescent="0.25">
      <c r="A28" s="17">
        <f t="shared" si="3"/>
        <v>23</v>
      </c>
      <c r="B28" s="11"/>
      <c r="C28" s="11"/>
      <c r="D28" s="17" t="str">
        <f>IF(B28&lt;&gt;"",IFERROR(VLOOKUP(B28,SignOnSheet!$D$5:$N$40,7,FALSE),"NON_LISTED"),"")</f>
        <v/>
      </c>
      <c r="E28" s="18" t="str">
        <f>IF(B28&lt;&gt;"",IFERROR(VLOOKUP(B28,SignOnSheet!$D$5:$K$40,3,FALSE),"NON_LISTED"),"")</f>
        <v/>
      </c>
      <c r="F28" s="18" t="str">
        <f>IF(B28&lt;&gt;"",IFERROR(VLOOKUP(B28,SignOnSheet!$D$5:$K$40,4,FALSE),"NON_LISTED"),"")</f>
        <v/>
      </c>
      <c r="G28" s="18" t="str">
        <f>IF(B28&lt;&gt;"",IFERROR(VLOOKUP(B28,SignOnSheet!$D$5:$K$40,5,FALSE),"NON_LISTED"),"")</f>
        <v/>
      </c>
      <c r="H28" s="18" t="str">
        <f>IF(B28&lt;&gt;"",IFERROR(VLOOKUP(B28,SignOnSheet!$D$5:$K$40,6,FALSE),"NON_LISTED"),"")</f>
        <v/>
      </c>
      <c r="I28" s="39" t="str">
        <f>IF(B28&lt;&gt;"",IFERROR(VLOOKUP(B28,SignOnSheet!$D$5:$K$40,2,FALSE),"NON_LISTED"),"")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IF(ISTEXT(C28),SignOnSheet!$U$44+1,IF(C28&lt;&gt;"",IFERROR(IF(L28&gt;0,RANK(L28,IF(L$6:L$56&gt;0,L$6:L$56,),1)-COUNTIF(L$6:L$56,"=0"),IF(L28&lt;&gt;"",SignOnSheet!$U$44+1,0)),0),""))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1" x14ac:dyDescent="0.25">
      <c r="A29" s="17">
        <f t="shared" si="3"/>
        <v>24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 t="str">
        <f>IF(B29&lt;&gt;"",IFERROR(VLOOKUP(B29,SignOnSheet!$D$5:$K$40,6,FALSE),"NON_LISTED"),"")</f>
        <v/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IF(ISTEXT(C29),SignOnSheet!$U$44+1,IF(C29&lt;&gt;"",IFERROR(IF(L29&gt;0,RANK(L29,IF(L$6:L$56&gt;0,L$6:L$56,),1)-COUNTIF(L$6:L$56,"=0"),IF(L29&lt;&gt;"",SignOnSheet!$U$44+1,0)),0),""))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1" x14ac:dyDescent="0.25">
      <c r="A30" s="17">
        <f t="shared" si="3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1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1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3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3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3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3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3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3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3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3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3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3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3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3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3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3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3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3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3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19" priority="4"/>
  </conditionalFormatting>
  <conditionalFormatting sqref="B34:B35">
    <cfRule type="duplicateValues" dxfId="18" priority="3"/>
  </conditionalFormatting>
  <conditionalFormatting sqref="B6:B33">
    <cfRule type="duplicateValues" dxfId="17" priority="2"/>
  </conditionalFormatting>
  <conditionalFormatting sqref="C6:C24">
    <cfRule type="duplicateValues" dxfId="16" priority="1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5" zoomScale="85" zoomScaleSheetLayoutView="85" workbookViewId="0">
      <selection activeCell="H14" sqref="H14:H27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11</v>
      </c>
      <c r="F2" s="91"/>
      <c r="G2" s="91"/>
      <c r="H2" s="91"/>
      <c r="I2" s="91"/>
      <c r="J2" s="91"/>
    </row>
    <row r="3" spans="1:25" x14ac:dyDescent="0.25">
      <c r="B3" s="41" t="s">
        <v>280</v>
      </c>
      <c r="C3" s="83">
        <v>0</v>
      </c>
      <c r="F3" s="91"/>
      <c r="G3" s="91"/>
      <c r="H3" s="91"/>
      <c r="I3" s="91"/>
      <c r="J3" s="18">
        <v>0</v>
      </c>
    </row>
    <row r="4" spans="1:25" x14ac:dyDescent="0.25">
      <c r="B4" s="41" t="s">
        <v>281</v>
      </c>
      <c r="C4">
        <v>0</v>
      </c>
      <c r="J4" s="18"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2645</v>
      </c>
      <c r="C6" s="11">
        <v>5535</v>
      </c>
      <c r="D6" s="17" t="str">
        <f>IF(B6&lt;&gt;"",IFERROR(VLOOKUP(B6,SignOnSheet!$D$5:$N$40,7,FALSE),"NON_LISTED"),"")</f>
        <v>Mike Goodyear-Kyle Boman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v>4</v>
      </c>
      <c r="I6" s="39">
        <f>IF(B6&lt;&gt;"",IFERROR(VLOOKUP(B6,SignOnSheet!$D$5:$K$40,2,FALSE),"NON_LISTED"),"")</f>
        <v>0</v>
      </c>
      <c r="J6" s="18">
        <f t="shared" ref="J6:J56" si="0">IFERROR(IF(LEFT(C6,1)&lt;&gt;"D",IFERROR(RIGHT(C6,2)+LEFT(RIGHT(C6,4),2)*60+(C6-RIGHT(C6,4))/10000*3600-IF(G6="B",$J$4,$J$3),""),"" ),"")</f>
        <v>3335</v>
      </c>
      <c r="K6" s="19">
        <f t="shared" ref="K6:K56" si="1">IF(C6&lt;&gt;"",IFERROR(IF(C6&gt;0,RANK(J6,IF(J$6:J$56&gt;0,J$6:J$56,),1)-COUNTIF(J$6:J$56,"=0"),IF(C6="",COUNT(J$6:J$56)+1,0)),0),"")</f>
        <v>9</v>
      </c>
      <c r="L6" s="19">
        <f t="shared" ref="L6:L56" si="2">IFERROR(IF(J6&lt;&gt;"",J6/F6,"")/H6,"")</f>
        <v>833.75</v>
      </c>
      <c r="M6" s="18">
        <f>IF(ISTEXT(C6),SignOnSheet!$U$44+1,IF(C6&lt;&gt;"",IFERROR(IF(L6&gt;0,RANK(L6,IF(L$6:L$56&gt;0,L$6:L$56,),1)-COUNTIF(L$6:L$56,"=0"),IF(L6&lt;&gt;"",SignOnSheet!$U$44+1,0)),0),""))</f>
        <v>4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2650</v>
      </c>
      <c r="C7" s="11">
        <v>5650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v>4</v>
      </c>
      <c r="I7" s="39">
        <f>IF(B7&lt;&gt;"",IFERROR(VLOOKUP(B7,SignOnSheet!$D$5:$K$40,2,FALSE),"NON_LISTED"),"")</f>
        <v>0</v>
      </c>
      <c r="J7" s="18">
        <f t="shared" si="0"/>
        <v>3410</v>
      </c>
      <c r="K7" s="19">
        <f t="shared" si="1"/>
        <v>11</v>
      </c>
      <c r="L7" s="19">
        <f t="shared" si="2"/>
        <v>852.5</v>
      </c>
      <c r="M7" s="18">
        <f>IF(ISTEXT(C7),SignOnSheet!$U$44+1,IF(C7&lt;&gt;"",IFERROR(IF(L7&gt;0,RANK(L7,IF(L$6:L$56&gt;0,L$6:L$56,),1)-COUNTIF(L$6:L$56,"=0"),IF(L7&lt;&gt;"",SignOnSheet!$U$44+1,0)),0),""))</f>
        <v>6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56" si="3">A7+1</f>
        <v>3</v>
      </c>
      <c r="B8" s="11">
        <v>2643</v>
      </c>
      <c r="C8" s="11">
        <v>5815</v>
      </c>
      <c r="D8" s="17" t="str">
        <f>IF(B8&lt;&gt;"",IFERROR(VLOOKUP(B8,SignOnSheet!$D$5:$N$40,7,FALSE),"NON_LISTED"),"")</f>
        <v>Paresh Patel-Matt Olivier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v>4</v>
      </c>
      <c r="I8" s="39">
        <f>IF(B8&lt;&gt;"",IFERROR(VLOOKUP(B8,SignOnSheet!$D$5:$K$40,2,FALSE),"NON_LISTED"),"")</f>
        <v>0</v>
      </c>
      <c r="J8" s="18">
        <f t="shared" si="0"/>
        <v>3495</v>
      </c>
      <c r="K8" s="19">
        <f t="shared" si="1"/>
        <v>13</v>
      </c>
      <c r="L8" s="19">
        <f t="shared" si="2"/>
        <v>873.75</v>
      </c>
      <c r="M8" s="18">
        <f>IF(ISTEXT(C8),SignOnSheet!$U$44+1,IF(C8&lt;&gt;"",IFERROR(IF(L8&gt;0,RANK(L8,IF(L$6:L$56&gt;0,L$6:L$56,),1)-COUNTIF(L$6:L$56,"=0"),IF(L8&lt;&gt;"",SignOnSheet!$U$44+1,0)),0),""))</f>
        <v>8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2742</v>
      </c>
      <c r="C9" s="11">
        <v>5849</v>
      </c>
      <c r="D9" s="17" t="str">
        <f>IF(B9&lt;&gt;"",IFERROR(VLOOKUP(B9,SignOnSheet!$D$5:$N$40,7,FALSE),"NON_LISTED"),"")</f>
        <v>Roland van de Ven-Peter Scheren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v>4</v>
      </c>
      <c r="I9" s="39">
        <f>IF(B9&lt;&gt;"",IFERROR(VLOOKUP(B9,SignOnSheet!$D$5:$K$40,2,FALSE),"NON_LISTED"),"")</f>
        <v>0</v>
      </c>
      <c r="J9" s="18">
        <f t="shared" si="0"/>
        <v>3529</v>
      </c>
      <c r="K9" s="19">
        <f t="shared" si="1"/>
        <v>14</v>
      </c>
      <c r="L9" s="19">
        <f t="shared" si="2"/>
        <v>882.25</v>
      </c>
      <c r="M9" s="18">
        <f>IF(ISTEXT(C9),SignOnSheet!$U$44+1,IF(C9&lt;&gt;"",IFERROR(IF(L9&gt;0,RANK(L9,IF(L$6:L$56&gt;0,L$6:L$56,),1)-COUNTIF(L$6:L$56,"=0"),IF(L9&lt;&gt;"",SignOnSheet!$U$44+1,0)),0),""))</f>
        <v>9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2657</v>
      </c>
      <c r="C10" s="11">
        <v>6035</v>
      </c>
      <c r="D10" s="17" t="str">
        <f>IF(B10&lt;&gt;"",IFERROR(VLOOKUP(B10,SignOnSheet!$D$5:$N$40,7,FALSE),"NON_LISTED"),"")</f>
        <v>Nick Zervos-Christian Ponnotti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v>4</v>
      </c>
      <c r="I10" s="39">
        <f>IF(B10&lt;&gt;"",IFERROR(VLOOKUP(B10,SignOnSheet!$D$5:$K$40,2,FALSE),"NON_LISTED"),"")</f>
        <v>0</v>
      </c>
      <c r="J10" s="18">
        <f t="shared" si="0"/>
        <v>3635</v>
      </c>
      <c r="K10" s="19">
        <f t="shared" si="1"/>
        <v>15</v>
      </c>
      <c r="L10" s="19">
        <f t="shared" si="2"/>
        <v>908.75</v>
      </c>
      <c r="M10" s="18">
        <f>IF(ISTEXT(C10),SignOnSheet!$U$44+1,IF(C10&lt;&gt;"",IFERROR(IF(L10&gt;0,RANK(L10,IF(L$6:L$56&gt;0,L$6:L$56,),1)-COUNTIF(L$6:L$56,"=0"),IF(L10&lt;&gt;"",SignOnSheet!$U$44+1,0)),0),""))</f>
        <v>12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2471</v>
      </c>
      <c r="C11" s="11">
        <v>6137</v>
      </c>
      <c r="D11" s="17" t="str">
        <f>IF(B11&lt;&gt;"",IFERROR(VLOOKUP(B11,SignOnSheet!$D$5:$N$40,7,FALSE),"NON_LISTED"),"")</f>
        <v>Mark Henderson-Shane Rumbold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v>4</v>
      </c>
      <c r="I11" s="39">
        <f>IF(B11&lt;&gt;"",IFERROR(VLOOKUP(B11,SignOnSheet!$D$5:$K$40,2,FALSE),"NON_LISTED"),"")</f>
        <v>0</v>
      </c>
      <c r="J11" s="18">
        <f t="shared" si="0"/>
        <v>3697</v>
      </c>
      <c r="K11" s="19">
        <f t="shared" si="1"/>
        <v>17</v>
      </c>
      <c r="L11" s="19">
        <f t="shared" si="2"/>
        <v>924.25</v>
      </c>
      <c r="M11" s="18">
        <f>IF(ISTEXT(C11),SignOnSheet!$U$44+1,IF(C11&lt;&gt;"",IFERROR(IF(L11&gt;0,RANK(L11,IF(L$6:L$56&gt;0,L$6:L$56,),1)-COUNTIF(L$6:L$56,"=0"),IF(L11&lt;&gt;"",SignOnSheet!$U$44+1,0)),0),""))</f>
        <v>15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2751</v>
      </c>
      <c r="C12" s="11">
        <v>6532</v>
      </c>
      <c r="D12" s="17" t="str">
        <f>IF(B12&lt;&gt;"",IFERROR(VLOOKUP(B12,SignOnSheet!$D$5:$N$40,7,FALSE),"NON_LISTED"),"")</f>
        <v>Jason Reuben-Adam Lovett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v>4</v>
      </c>
      <c r="I12" s="39">
        <f>IF(B12&lt;&gt;"",IFERROR(VLOOKUP(B12,SignOnSheet!$D$5:$K$40,2,FALSE),"NON_LISTED"),"")</f>
        <v>0</v>
      </c>
      <c r="J12" s="18">
        <f t="shared" si="0"/>
        <v>3932</v>
      </c>
      <c r="K12" s="19">
        <f t="shared" si="1"/>
        <v>19</v>
      </c>
      <c r="L12" s="19">
        <f t="shared" si="2"/>
        <v>983</v>
      </c>
      <c r="M12" s="18">
        <f>IF(ISTEXT(C12),SignOnSheet!$U$44+1,IF(C12&lt;&gt;"",IFERROR(IF(L12&gt;0,RANK(L12,IF(L$6:L$56&gt;0,L$6:L$56,),1)-COUNTIF(L$6:L$56,"=0"),IF(L12&lt;&gt;"",SignOnSheet!$U$44+1,0)),0),""))</f>
        <v>17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1659</v>
      </c>
      <c r="C13" s="11">
        <v>6546</v>
      </c>
      <c r="D13" s="17" t="str">
        <f>IF(B13&lt;&gt;"",IFERROR(VLOOKUP(B13,SignOnSheet!$D$5:$N$40,7,FALSE),"NON_LISTED"),"")</f>
        <v>Michael Sulzer-Andreas Schmidt</v>
      </c>
      <c r="E13" s="18" t="str">
        <f>IF(B13&lt;&gt;"",IFERROR(VLOOKUP(B13,SignOnSheet!$D$5:$K$40,3,FALSE),"NON_LISTED"),"")</f>
        <v>Nacra F18 Infusion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v>4</v>
      </c>
      <c r="I13" s="39">
        <f>IF(B13&lt;&gt;"",IFERROR(VLOOKUP(B13,SignOnSheet!$D$5:$K$40,2,FALSE),"NON_LISTED"),"")</f>
        <v>0</v>
      </c>
      <c r="J13" s="18">
        <f t="shared" si="0"/>
        <v>3946</v>
      </c>
      <c r="K13" s="19">
        <f t="shared" si="1"/>
        <v>20</v>
      </c>
      <c r="L13" s="19">
        <f t="shared" si="2"/>
        <v>986.5</v>
      </c>
      <c r="M13" s="18">
        <f>IF(ISTEXT(C13),SignOnSheet!$U$44+1,IF(C13&lt;&gt;"",IFERROR(IF(L13&gt;0,RANK(L13,IF(L$6:L$56&gt;0,L$6:L$56,),1)-COUNTIF(L$6:L$56,"=0"),IF(L13&lt;&gt;"",SignOnSheet!$U$44+1,0)),0),""))</f>
        <v>18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23</v>
      </c>
      <c r="C14" s="11">
        <v>4811</v>
      </c>
      <c r="D14" s="17" t="str">
        <f>IF(B14&lt;&gt;"",IFERROR(VLOOKUP(B14,SignOnSheet!$D$5:$N$40,7,FALSE),"NON_LISTED"),"")</f>
        <v>Garth Loudon-Robbie Edouard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v>3</v>
      </c>
      <c r="I14" s="39">
        <f>IF(B14&lt;&gt;"",IFERROR(VLOOKUP(B14,SignOnSheet!$D$5:$K$40,2,FALSE),"NON_LISTED"),"")</f>
        <v>0</v>
      </c>
      <c r="J14" s="18">
        <f t="shared" si="0"/>
        <v>2891</v>
      </c>
      <c r="K14" s="19">
        <f t="shared" si="1"/>
        <v>1</v>
      </c>
      <c r="L14" s="19">
        <f t="shared" si="2"/>
        <v>796.41873278236915</v>
      </c>
      <c r="M14" s="18">
        <f>IF(ISTEXT(C14),SignOnSheet!$U$44+1,IF(C14&lt;&gt;"",IFERROR(IF(L14&gt;0,RANK(L14,IF(L$6:L$56&gt;0,L$6:L$56,),1)-COUNTIF(L$6:L$56,"=0"),IF(L14&lt;&gt;"",SignOnSheet!$U$44+1,0)),0),""))</f>
        <v>1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115106</v>
      </c>
      <c r="C15" s="11">
        <v>4905</v>
      </c>
      <c r="D15" s="17" t="str">
        <f>IF(B15&lt;&gt;"",IFERROR(VLOOKUP(B15,SignOnSheet!$D$5:$N$40,7,FALSE),"NON_LISTED"),"")</f>
        <v>Robert Fine-Stephanie Goodyear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v>3</v>
      </c>
      <c r="I15" s="39">
        <f>IF(B15&lt;&gt;"",IFERROR(VLOOKUP(B15,SignOnSheet!$D$5:$K$40,2,FALSE),"NON_LISTED"),"")</f>
        <v>0</v>
      </c>
      <c r="J15" s="18">
        <f t="shared" si="0"/>
        <v>2945</v>
      </c>
      <c r="K15" s="19">
        <f t="shared" si="1"/>
        <v>2</v>
      </c>
      <c r="L15" s="19">
        <f t="shared" si="2"/>
        <v>811.29476584022041</v>
      </c>
      <c r="M15" s="18">
        <f>IF(ISTEXT(C15),SignOnSheet!$U$44+1,IF(C15&lt;&gt;"",IFERROR(IF(L15&gt;0,RANK(L15,IF(L$6:L$56&gt;0,L$6:L$56,),1)-COUNTIF(L$6:L$56,"=0"),IF(L15&lt;&gt;"",SignOnSheet!$U$44+1,0)),0),""))</f>
        <v>2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114146</v>
      </c>
      <c r="C16" s="11">
        <v>4955</v>
      </c>
      <c r="D16" s="17" t="str">
        <f>IF(B16&lt;&gt;"",IFERROR(VLOOKUP(B16,SignOnSheet!$D$5:$N$40,7,FALSE),"NON_LISTED"),"")</f>
        <v>Andrew Boyd-Kim Troll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v>3</v>
      </c>
      <c r="I16" s="39">
        <f>IF(B16&lt;&gt;"",IFERROR(VLOOKUP(B16,SignOnSheet!$D$5:$K$40,2,FALSE),"NON_LISTED"),"")</f>
        <v>0</v>
      </c>
      <c r="J16" s="18">
        <f t="shared" si="0"/>
        <v>2995</v>
      </c>
      <c r="K16" s="19">
        <f t="shared" si="1"/>
        <v>3</v>
      </c>
      <c r="L16" s="19">
        <f t="shared" si="2"/>
        <v>825.06887052341597</v>
      </c>
      <c r="M16" s="18">
        <f>IF(ISTEXT(C16),SignOnSheet!$U$44+1,IF(C16&lt;&gt;"",IFERROR(IF(L16&gt;0,RANK(L16,IF(L$6:L$56&gt;0,L$6:L$56,),1)-COUNTIF(L$6:L$56,"=0"),IF(L16&lt;&gt;"",SignOnSheet!$U$44+1,0)),0),""))</f>
        <v>3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1" x14ac:dyDescent="0.25">
      <c r="A17" s="17">
        <f t="shared" si="3"/>
        <v>12</v>
      </c>
      <c r="B17" s="11">
        <v>91082</v>
      </c>
      <c r="C17" s="11">
        <v>5132</v>
      </c>
      <c r="D17" s="17" t="str">
        <f>IF(B17&lt;&gt;"",IFERROR(VLOOKUP(B17,SignOnSheet!$D$5:$N$40,7,FALSE),"NON_LISTED"),"")</f>
        <v>David Scott-Suzanne Morton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v>3</v>
      </c>
      <c r="I17" s="39">
        <f>IF(B17&lt;&gt;"",IFERROR(VLOOKUP(B17,SignOnSheet!$D$5:$K$40,2,FALSE),"NON_LISTED"),"")</f>
        <v>0</v>
      </c>
      <c r="J17" s="18">
        <f t="shared" si="0"/>
        <v>3092</v>
      </c>
      <c r="K17" s="19">
        <f t="shared" si="1"/>
        <v>4</v>
      </c>
      <c r="L17" s="19">
        <f t="shared" si="2"/>
        <v>851.79063360881548</v>
      </c>
      <c r="M17" s="18">
        <f>IF(ISTEXT(C17),SignOnSheet!$U$44+1,IF(C17&lt;&gt;"",IFERROR(IF(L17&gt;0,RANK(L17,IF(L$6:L$56&gt;0,L$6:L$56,),1)-COUNTIF(L$6:L$56,"=0"),IF(L17&lt;&gt;"",SignOnSheet!$U$44+1,0)),0),""))</f>
        <v>5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1" x14ac:dyDescent="0.25">
      <c r="A18" s="17">
        <f t="shared" si="3"/>
        <v>13</v>
      </c>
      <c r="B18" s="35">
        <v>113744</v>
      </c>
      <c r="C18" s="35">
        <v>5222</v>
      </c>
      <c r="D18" s="17" t="str">
        <f>IF(B18&lt;&gt;"",IFERROR(VLOOKUP(B18,SignOnSheet!$D$5:$N$40,7,FALSE),"NON_LISTED"),"")</f>
        <v>Grahame Southwick-Sharon Rayner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v>3</v>
      </c>
      <c r="I18" s="39">
        <f>IF(B18&lt;&gt;"",IFERROR(VLOOKUP(B18,SignOnSheet!$D$5:$K$40,2,FALSE),"NON_LISTED"),"")</f>
        <v>0</v>
      </c>
      <c r="J18" s="18">
        <f t="shared" si="0"/>
        <v>3142</v>
      </c>
      <c r="K18" s="19">
        <f t="shared" si="1"/>
        <v>5</v>
      </c>
      <c r="L18" s="19">
        <f t="shared" si="2"/>
        <v>865.56473829201104</v>
      </c>
      <c r="M18" s="18">
        <f>IF(ISTEXT(C18),SignOnSheet!$U$44+1,IF(C18&lt;&gt;"",IFERROR(IF(L18&gt;0,RANK(L18,IF(L$6:L$56&gt;0,L$6:L$56,),1)-COUNTIF(L$6:L$56,"=0"),IF(L18&lt;&gt;"",SignOnSheet!$U$44+1,0)),0),""))</f>
        <v>7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1" x14ac:dyDescent="0.25">
      <c r="A19" s="17">
        <f t="shared" si="3"/>
        <v>14</v>
      </c>
      <c r="B19" s="11">
        <v>112647</v>
      </c>
      <c r="C19" s="11">
        <v>5346</v>
      </c>
      <c r="D19" s="17" t="str">
        <f>IF(B19&lt;&gt;"",IFERROR(VLOOKUP(B19,SignOnSheet!$D$5:$N$40,7,FALSE),"NON_LISTED"),"")</f>
        <v>John van der Vyver-Sam van der Vyver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v>3</v>
      </c>
      <c r="I19" s="39">
        <f>IF(B19&lt;&gt;"",IFERROR(VLOOKUP(B19,SignOnSheet!$D$5:$K$40,2,FALSE),"NON_LISTED"),"")</f>
        <v>0</v>
      </c>
      <c r="J19" s="18">
        <f t="shared" si="0"/>
        <v>3226</v>
      </c>
      <c r="K19" s="19">
        <f t="shared" si="1"/>
        <v>6</v>
      </c>
      <c r="L19" s="19">
        <f t="shared" si="2"/>
        <v>888.70523415977959</v>
      </c>
      <c r="M19" s="18">
        <f>IF(ISTEXT(C19),SignOnSheet!$U$44+1,IF(C19&lt;&gt;"",IFERROR(IF(L19&gt;0,RANK(L19,IF(L$6:L$56&gt;0,L$6:L$56,),1)-COUNTIF(L$6:L$56,"=0"),IF(L19&lt;&gt;"",SignOnSheet!$U$44+1,0)),0),""))</f>
        <v>10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1" x14ac:dyDescent="0.25">
      <c r="A20" s="17">
        <f t="shared" si="3"/>
        <v>15</v>
      </c>
      <c r="B20" s="11">
        <v>112480</v>
      </c>
      <c r="C20" s="11">
        <v>5352</v>
      </c>
      <c r="D20" s="17" t="str">
        <f>IF(B20&lt;&gt;"",IFERROR(VLOOKUP(B20,SignOnSheet!$D$5:$N$40,7,FALSE),"NON_LISTED"),"")</f>
        <v>Craig Wood-Carrie Wood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v>3</v>
      </c>
      <c r="I20" s="39">
        <f>IF(B20&lt;&gt;"",IFERROR(VLOOKUP(B20,SignOnSheet!$D$5:$K$40,2,FALSE),"NON_LISTED"),"")</f>
        <v>0</v>
      </c>
      <c r="J20" s="18">
        <f t="shared" si="0"/>
        <v>3232</v>
      </c>
      <c r="K20" s="19">
        <f t="shared" si="1"/>
        <v>7</v>
      </c>
      <c r="L20" s="19">
        <f t="shared" si="2"/>
        <v>890.35812672176314</v>
      </c>
      <c r="M20" s="18">
        <f>IF(ISTEXT(C20),SignOnSheet!$U$44+1,IF(C20&lt;&gt;"",IFERROR(IF(L20&gt;0,RANK(L20,IF(L$6:L$56&gt;0,L$6:L$56,),1)-COUNTIF(L$6:L$56,"=0"),IF(L20&lt;&gt;"",SignOnSheet!$U$44+1,0)),0),""))</f>
        <v>11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1" x14ac:dyDescent="0.25">
      <c r="A21" s="17">
        <f t="shared" si="3"/>
        <v>16</v>
      </c>
      <c r="B21" s="11">
        <v>113344</v>
      </c>
      <c r="C21" s="11">
        <v>5513</v>
      </c>
      <c r="D21" s="17" t="str">
        <f>IF(B21&lt;&gt;"",IFERROR(VLOOKUP(B21,SignOnSheet!$D$5:$N$40,7,FALSE),"NON_LISTED"),"")</f>
        <v>Cyrille Girardin-Rob Pettit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v>3</v>
      </c>
      <c r="I21" s="39">
        <f>IF(B21&lt;&gt;"",IFERROR(VLOOKUP(B21,SignOnSheet!$D$5:$K$40,2,FALSE),"NON_LISTED"),"")</f>
        <v>0</v>
      </c>
      <c r="J21" s="18">
        <f t="shared" si="0"/>
        <v>3313</v>
      </c>
      <c r="K21" s="19">
        <f t="shared" si="1"/>
        <v>8</v>
      </c>
      <c r="L21" s="19">
        <f t="shared" si="2"/>
        <v>912.67217630853986</v>
      </c>
      <c r="M21" s="18">
        <f>IF(ISTEXT(C21),SignOnSheet!$U$44+1,IF(C21&lt;&gt;"",IFERROR(IF(L21&gt;0,RANK(L21,IF(L$6:L$56&gt;0,L$6:L$56,),1)-COUNTIF(L$6:L$56,"=0"),IF(L21&lt;&gt;"",SignOnSheet!$U$44+1,0)),0),""))</f>
        <v>13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1" x14ac:dyDescent="0.25">
      <c r="A22" s="17">
        <f t="shared" si="3"/>
        <v>17</v>
      </c>
      <c r="B22" s="11">
        <v>115081</v>
      </c>
      <c r="C22" s="11">
        <v>5546</v>
      </c>
      <c r="D22" s="17" t="str">
        <f>IF(B22&lt;&gt;"",IFERROR(VLOOKUP(B22,SignOnSheet!$D$5:$N$40,7,FALSE),"NON_LISTED"),"")</f>
        <v>Joe Bilstein-Chiara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v>3</v>
      </c>
      <c r="I22" s="39">
        <f>IF(B22&lt;&gt;"",IFERROR(VLOOKUP(B22,SignOnSheet!$D$5:$K$40,2,FALSE),"NON_LISTED"),"")</f>
        <v>0</v>
      </c>
      <c r="J22" s="18">
        <f t="shared" si="0"/>
        <v>3346</v>
      </c>
      <c r="K22" s="19">
        <f t="shared" si="1"/>
        <v>10</v>
      </c>
      <c r="L22" s="19">
        <f t="shared" si="2"/>
        <v>921.7630853994491</v>
      </c>
      <c r="M22" s="18">
        <f>IF(ISTEXT(C22),SignOnSheet!$U$44+1,IF(C22&lt;&gt;"",IFERROR(IF(L22&gt;0,RANK(L22,IF(L$6:L$56&gt;0,L$6:L$56,),1)-COUNTIF(L$6:L$56,"=0"),IF(L22&lt;&gt;"",SignOnSheet!$U$44+1,0)),0),""))</f>
        <v>14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1" x14ac:dyDescent="0.25">
      <c r="A23" s="17">
        <f t="shared" si="3"/>
        <v>18</v>
      </c>
      <c r="B23" s="11">
        <v>112555</v>
      </c>
      <c r="C23" s="92">
        <v>5757</v>
      </c>
      <c r="D23" s="17" t="str">
        <f>IF(B23&lt;&gt;"",IFERROR(VLOOKUP(B23,SignOnSheet!$D$5:$N$40,7,FALSE),"NON_LISTED"),"")</f>
        <v>Kees De Graaf-Anna Chandler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v>3</v>
      </c>
      <c r="I23" s="39">
        <f>IF(B23&lt;&gt;"",IFERROR(VLOOKUP(B23,SignOnSheet!$D$5:$K$40,2,FALSE),"NON_LISTED"),"")</f>
        <v>0</v>
      </c>
      <c r="J23" s="18">
        <f t="shared" si="0"/>
        <v>3477</v>
      </c>
      <c r="K23" s="19">
        <f t="shared" si="1"/>
        <v>12</v>
      </c>
      <c r="L23" s="19">
        <f t="shared" si="2"/>
        <v>957.85123966942149</v>
      </c>
      <c r="M23" s="18">
        <f>IF(ISTEXT(C23),SignOnSheet!$U$44+1,IF(C23&lt;&gt;"",IFERROR(IF(L23&gt;0,RANK(L23,IF(L$6:L$56&gt;0,L$6:L$56,),1)-COUNTIF(L$6:L$56,"=0"),IF(L23&lt;&gt;"",SignOnSheet!$U$44+1,0)),0),""))</f>
        <v>16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1" x14ac:dyDescent="0.25">
      <c r="A24" s="17">
        <f t="shared" si="3"/>
        <v>19</v>
      </c>
      <c r="B24" s="11">
        <v>115080</v>
      </c>
      <c r="C24" s="11">
        <v>6054</v>
      </c>
      <c r="D24" s="17" t="str">
        <f>IF(B24&lt;&gt;"",IFERROR(VLOOKUP(B24,SignOnSheet!$D$5:$N$40,7,FALSE),"NON_LISTED"),"")</f>
        <v>Clementine James-Laura Kelly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v>3</v>
      </c>
      <c r="I24" s="39">
        <f>IF(B24&lt;&gt;"",IFERROR(VLOOKUP(B24,SignOnSheet!$D$5:$K$40,2,FALSE),"NON_LISTED"),"")</f>
        <v>0</v>
      </c>
      <c r="J24" s="18">
        <f t="shared" si="0"/>
        <v>3654</v>
      </c>
      <c r="K24" s="19">
        <f t="shared" si="1"/>
        <v>16</v>
      </c>
      <c r="L24" s="19">
        <f t="shared" si="2"/>
        <v>1006.6115702479339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  <c r="U24" s="125" t="s">
        <v>520</v>
      </c>
    </row>
    <row r="25" spans="1:21" x14ac:dyDescent="0.25">
      <c r="A25" s="17">
        <f t="shared" si="3"/>
        <v>20</v>
      </c>
      <c r="B25" s="11">
        <v>91070</v>
      </c>
      <c r="C25" s="11">
        <v>6158</v>
      </c>
      <c r="D25" s="17" t="str">
        <f>IF(B25&lt;&gt;"",IFERROR(VLOOKUP(B25,SignOnSheet!$D$5:$N$40,7,FALSE),"NON_LISTED"),"")</f>
        <v>Michael Winklmaier-Tanguy Garot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v>3</v>
      </c>
      <c r="I25" s="39">
        <f>IF(B25&lt;&gt;"",IFERROR(VLOOKUP(B25,SignOnSheet!$D$5:$K$40,2,FALSE),"NON_LISTED"),"")</f>
        <v>0</v>
      </c>
      <c r="J25" s="18">
        <f t="shared" si="0"/>
        <v>3718</v>
      </c>
      <c r="K25" s="19">
        <f t="shared" si="1"/>
        <v>18</v>
      </c>
      <c r="L25" s="19">
        <f t="shared" si="2"/>
        <v>1024.2424242424242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1" x14ac:dyDescent="0.25">
      <c r="A26" s="17">
        <f t="shared" si="3"/>
        <v>21</v>
      </c>
      <c r="B26" s="11">
        <v>112607</v>
      </c>
      <c r="C26" s="11">
        <v>6612</v>
      </c>
      <c r="D26" s="17" t="str">
        <f>IF(B26&lt;&gt;"",IFERROR(VLOOKUP(B26,SignOnSheet!$D$5:$N$40,7,FALSE),"NON_LISTED"),"")</f>
        <v>Nassor Alamki-Machano Mussa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v>3</v>
      </c>
      <c r="I26" s="39">
        <f>IF(B26&lt;&gt;"",IFERROR(VLOOKUP(B26,SignOnSheet!$D$5:$K$40,2,FALSE),"NON_LISTED"),"")</f>
        <v>0</v>
      </c>
      <c r="J26" s="18">
        <f t="shared" si="0"/>
        <v>3972</v>
      </c>
      <c r="K26" s="19">
        <f t="shared" si="1"/>
        <v>21</v>
      </c>
      <c r="L26" s="19">
        <f t="shared" si="2"/>
        <v>1094.2148760330579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1" x14ac:dyDescent="0.25">
      <c r="A27" s="17">
        <f t="shared" si="3"/>
        <v>22</v>
      </c>
      <c r="B27" s="11">
        <v>112483</v>
      </c>
      <c r="C27" s="11" t="s">
        <v>479</v>
      </c>
      <c r="D27" s="17" t="str">
        <f>IF(B27&lt;&gt;"",IFERROR(VLOOKUP(B27,SignOnSheet!$D$5:$N$40,7,FALSE),"NON_LISTED"),"")</f>
        <v>Tom Allen-Christina Balarin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v>3</v>
      </c>
      <c r="I27" s="39">
        <f>IF(B27&lt;&gt;"",IFERROR(VLOOKUP(B27,SignOnSheet!$D$5:$K$40,2,FALSE),"NON_LISTED"),"")</f>
        <v>0</v>
      </c>
      <c r="J27" s="18" t="str">
        <f t="shared" si="0"/>
        <v/>
      </c>
      <c r="K27" s="19">
        <f t="shared" si="1"/>
        <v>0</v>
      </c>
      <c r="L27" s="19" t="str">
        <f t="shared" si="2"/>
        <v/>
      </c>
      <c r="M27" s="18">
        <f>IF(ISTEXT(C27),SignOnSheet!$U$44+1,IF(C27&lt;&gt;"",IFERROR(IF(L27&gt;0,RANK(L27,IF(L$6:L$56&gt;0,L$6:L$56,),1)-COUNTIF(L$6:L$56,"=0"),IF(L27&lt;&gt;"",SignOnSheet!$U$44+1,0)),0),""))</f>
        <v>33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  <c r="U27" s="125" t="s">
        <v>527</v>
      </c>
    </row>
    <row r="28" spans="1:21" x14ac:dyDescent="0.25">
      <c r="A28" s="17">
        <f t="shared" si="3"/>
        <v>23</v>
      </c>
      <c r="B28" s="11"/>
      <c r="C28" s="11"/>
      <c r="D28" s="17" t="str">
        <f>IF(B28&lt;&gt;"",IFERROR(VLOOKUP(B28,SignOnSheet!$D$5:$N$40,7,FALSE),"NON_LISTED"),"")</f>
        <v/>
      </c>
      <c r="E28" s="18" t="str">
        <f>IF(B28&lt;&gt;"",IFERROR(VLOOKUP(B28,SignOnSheet!$D$5:$K$40,3,FALSE),"NON_LISTED"),"")</f>
        <v/>
      </c>
      <c r="F28" s="18" t="str">
        <f>IF(B28&lt;&gt;"",IFERROR(VLOOKUP(B28,SignOnSheet!$D$5:$K$40,4,FALSE),"NON_LISTED"),"")</f>
        <v/>
      </c>
      <c r="G28" s="18" t="str">
        <f>IF(B28&lt;&gt;"",IFERROR(VLOOKUP(B28,SignOnSheet!$D$5:$K$40,5,FALSE),"NON_LISTED"),"")</f>
        <v/>
      </c>
      <c r="H28" s="18">
        <v>2</v>
      </c>
      <c r="I28" s="39" t="str">
        <f>IF(B28&lt;&gt;"",IFERROR(VLOOKUP(B28,SignOnSheet!$D$5:$K$40,2,FALSE),"NON_LISTED"),"")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IF(ISTEXT(C28),SignOnSheet!$U$44+1,IF(C28&lt;&gt;"",IFERROR(IF(L28&gt;0,RANK(L28,IF(L$6:L$56&gt;0,L$6:L$56,),1)-COUNTIF(L$6:L$56,"=0"),IF(L28&lt;&gt;"",SignOnSheet!$U$44+1,0)),0),""))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1" x14ac:dyDescent="0.25">
      <c r="A29" s="17">
        <f t="shared" si="3"/>
        <v>24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>
        <v>2</v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IF(ISTEXT(C29),SignOnSheet!$U$44+1,IF(C29&lt;&gt;"",IFERROR(IF(L29&gt;0,RANK(L29,IF(L$6:L$56&gt;0,L$6:L$56,),1)-COUNTIF(L$6:L$56,"=0"),IF(L29&lt;&gt;"",SignOnSheet!$U$44+1,0)),0),""))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1" x14ac:dyDescent="0.25">
      <c r="A30" s="17">
        <f t="shared" si="3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>
        <v>2</v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1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>
        <v>2</v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1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>
        <v>2</v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>
        <v>2</v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>
        <v>2</v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>
        <v>2</v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>
        <v>2</v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>
        <v>2</v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>
        <v>2</v>
      </c>
      <c r="I38" s="39" t="str">
        <f>IF(B38&lt;&gt;"",IFERROR(VLOOKUP(B38,SignOnSheet!$D$5:$K$40,2,FALSE),"NON_LISTED"),"")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>
        <v>2</v>
      </c>
      <c r="I39" s="39" t="str">
        <f>IF(B39&lt;&gt;"",IFERROR(VLOOKUP(B39,SignOnSheet!$D$5:$K$40,2,FALSE),"NON_LISTED"),"")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3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>
        <v>2</v>
      </c>
      <c r="I40" s="39" t="str">
        <f>IF(B40&lt;&gt;"",IFERROR(VLOOKUP(B40,SignOnSheet!$D$5:$K$40,2,FALSE),"NON_LISTED"),"")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3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>
        <v>2</v>
      </c>
      <c r="I41" s="27" t="str">
        <f>IF(B41&lt;&gt;"",IFERROR(VLOOKUP(B41,SignOnSheet!$D$5:$K$40,2,FALSE),"NON_LISTED"),"")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3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>
        <v>2</v>
      </c>
      <c r="I42" s="27" t="str">
        <f>IF(B42&lt;&gt;"",IFERROR(VLOOKUP(B42,SignOnSheet!$D$5:$K$40,2,FALSE),"NON_LISTED"),"")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3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>
        <v>2</v>
      </c>
      <c r="I43" s="27" t="str">
        <f>IF(B43&lt;&gt;"",IFERROR(VLOOKUP(B43,SignOnSheet!$D$5:$K$40,2,FALSE),"NON_LISTED"),"")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3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>
        <v>2</v>
      </c>
      <c r="I44" s="27" t="str">
        <f>IF(B44&lt;&gt;"",IFERROR(VLOOKUP(B44,SignOnSheet!$D$5:$K$40,2,FALSE),"NON_LISTED"),"")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3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>
        <v>2</v>
      </c>
      <c r="I45" s="27" t="str">
        <f>IF(B45&lt;&gt;"",IFERROR(VLOOKUP(B45,SignOnSheet!$D$5:$K$40,2,FALSE),"NON_LISTED"),"")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3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>
        <v>2</v>
      </c>
      <c r="I46" s="27" t="str">
        <f>IF(B46&lt;&gt;"",IFERROR(VLOOKUP(B46,SignOnSheet!$D$5:$K$40,2,FALSE),"NON_LISTED"),"")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3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>
        <v>2</v>
      </c>
      <c r="I47" s="27" t="str">
        <f>IF(B47&lt;&gt;"",IFERROR(VLOOKUP(B47,SignOnSheet!$D$5:$K$40,2,FALSE),"NON_LISTED"),"")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3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>
        <v>2</v>
      </c>
      <c r="I48" s="27" t="str">
        <f>IF(B48&lt;&gt;"",IFERROR(VLOOKUP(B48,SignOnSheet!$D$5:$K$40,2,FALSE),"NON_LISTED"),"")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3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>
        <v>2</v>
      </c>
      <c r="I49" s="27" t="str">
        <f>IF(B49&lt;&gt;"",IFERROR(VLOOKUP(B49,SignOnSheet!$D$5:$K$40,2,FALSE),"NON_LISTED"),"")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3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>
        <v>2</v>
      </c>
      <c r="I50" s="27" t="str">
        <f>IF(B50&lt;&gt;"",IFERROR(VLOOKUP(B50,SignOnSheet!$D$5:$K$40,2,FALSE),"NON_LISTED"),"")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3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>
        <v>2</v>
      </c>
      <c r="I51" s="27" t="str">
        <f>IF(B51&lt;&gt;"",IFERROR(VLOOKUP(B51,SignOnSheet!$D$5:$K$40,2,FALSE),"NON_LISTED"),"")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3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>
        <v>2</v>
      </c>
      <c r="I52" s="27" t="str">
        <f>IF(B52&lt;&gt;"",IFERROR(VLOOKUP(B52,SignOnSheet!$D$5:$K$40,2,FALSE),"NON_LISTED"),"")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3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>
        <v>2</v>
      </c>
      <c r="I53" s="27" t="str">
        <f>IF(B53&lt;&gt;"",IFERROR(VLOOKUP(B53,SignOnSheet!$D$5:$K$40,2,FALSE),"NON_LISTED"),"")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3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>
        <v>2</v>
      </c>
      <c r="I54" s="27" t="str">
        <f>IF(B54&lt;&gt;"",IFERROR(VLOOKUP(B54,SignOnSheet!$D$5:$K$40,2,FALSE),"NON_LISTED"),"")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3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>
        <v>2</v>
      </c>
      <c r="I55" s="27" t="str">
        <f>IF(B55&lt;&gt;"",IFERROR(VLOOKUP(B55,SignOnSheet!$D$5:$K$40,2,FALSE),"NON_LISTED"),"")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3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>
        <v>2</v>
      </c>
      <c r="I56" s="27" t="str">
        <f>IF(B56&lt;&gt;"",IFERROR(VLOOKUP(B56,SignOnSheet!$D$5:$K$40,2,FALSE),"NON_LISTED"),"")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15" priority="4"/>
  </conditionalFormatting>
  <conditionalFormatting sqref="B34:B35">
    <cfRule type="duplicateValues" dxfId="14" priority="3"/>
  </conditionalFormatting>
  <conditionalFormatting sqref="B6:B33">
    <cfRule type="duplicateValues" dxfId="13" priority="2"/>
  </conditionalFormatting>
  <conditionalFormatting sqref="C6:C24">
    <cfRule type="duplicateValues" dxfId="12" priority="1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58"/>
  <sheetViews>
    <sheetView view="pageBreakPreview" topLeftCell="A2" zoomScale="85" zoomScaleSheetLayoutView="85" workbookViewId="0">
      <selection activeCell="H14" sqref="H14:H28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12</v>
      </c>
      <c r="F2" s="91"/>
      <c r="G2" s="91"/>
      <c r="H2" s="91"/>
      <c r="I2" s="91"/>
      <c r="J2" s="91"/>
    </row>
    <row r="3" spans="1:25" x14ac:dyDescent="0.25">
      <c r="B3" s="41" t="s">
        <v>280</v>
      </c>
      <c r="C3" s="83">
        <v>0</v>
      </c>
      <c r="F3" s="91"/>
      <c r="G3" s="91"/>
      <c r="H3" s="91"/>
      <c r="I3" s="91"/>
      <c r="J3" s="18">
        <v>0</v>
      </c>
    </row>
    <row r="4" spans="1:25" x14ac:dyDescent="0.25">
      <c r="B4" s="41" t="s">
        <v>281</v>
      </c>
      <c r="C4">
        <v>0</v>
      </c>
      <c r="J4" s="18"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482</v>
      </c>
      <c r="C6" s="11">
        <v>4747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v>3</v>
      </c>
      <c r="I6" s="39">
        <f>IF(B6&lt;&gt;"",IFERROR(VLOOKUP(B6,SignOnSheet!$D$5:$K$40,2,FALSE),"NON_LISTED"),"")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2867</v>
      </c>
      <c r="K6" s="19">
        <f t="shared" ref="K6:K56" si="1">IF(C6&lt;&gt;"",IFERROR(IF(C6&gt;0,RANK(J6,IF(J$6:J$56&gt;0,J$6:J$56,),1)-COUNTIF(J$6:J$56,"=0"),IF(C6="",COUNT(J$6:J$56)+1,0)),0),"")</f>
        <v>14</v>
      </c>
      <c r="L6" s="19">
        <f t="shared" ref="L6:L56" si="2">IFERROR(IF(J6&lt;&gt;"",J6/F6,"")/H6,"")</f>
        <v>955.66666666666663</v>
      </c>
      <c r="M6" s="18">
        <f>IF(ISTEXT(C6),SignOnSheet!$U$44+1,IF(C6&lt;&gt;"",IFERROR(IF(L6&gt;0,RANK(L6,IF(L$6:L$56&gt;0,L$6:L$56,),1)-COUNTIF(L$6:L$56,"=0"),IF(L6&lt;&gt;"",SignOnSheet!$U$44+1,0)),0),""))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2650</v>
      </c>
      <c r="C7" s="11">
        <v>4749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v>3</v>
      </c>
      <c r="I7" s="39">
        <f>IF(B7&lt;&gt;"",IFERROR(VLOOKUP(B7,SignOnSheet!$D$5:$K$40,2,FALSE),"NON_LISTED"),"")</f>
        <v>0</v>
      </c>
      <c r="J7" s="18">
        <f t="shared" si="0"/>
        <v>2869</v>
      </c>
      <c r="K7" s="19">
        <f t="shared" si="1"/>
        <v>15</v>
      </c>
      <c r="L7" s="19">
        <f t="shared" si="2"/>
        <v>956.33333333333337</v>
      </c>
      <c r="M7" s="18">
        <f>IF(ISTEXT(C7),SignOnSheet!$U$44+1,IF(C7&lt;&gt;"",IFERROR(IF(L7&gt;0,RANK(L7,IF(L$6:L$56&gt;0,L$6:L$56,),1)-COUNTIF(L$6:L$56,"=0"),IF(L7&lt;&gt;"",SignOnSheet!$U$44+1,0)),0),""))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56" si="3">A7+1</f>
        <v>3</v>
      </c>
      <c r="B8" s="11">
        <v>2643</v>
      </c>
      <c r="C8" s="11">
        <v>4852</v>
      </c>
      <c r="D8" s="17" t="str">
        <f>IF(B8&lt;&gt;"",IFERROR(VLOOKUP(B8,SignOnSheet!$D$5:$N$40,7,FALSE),"NON_LISTED"),"")</f>
        <v>Paresh Patel-Matt Olivier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v>3</v>
      </c>
      <c r="I8" s="39">
        <f>IF(B8&lt;&gt;"",IFERROR(VLOOKUP(B8,SignOnSheet!$D$5:$K$40,2,FALSE),"NON_LISTED"),"")</f>
        <v>0</v>
      </c>
      <c r="J8" s="18">
        <f t="shared" si="0"/>
        <v>2932</v>
      </c>
      <c r="K8" s="19">
        <f t="shared" si="1"/>
        <v>16</v>
      </c>
      <c r="L8" s="19">
        <f t="shared" si="2"/>
        <v>977.33333333333337</v>
      </c>
      <c r="M8" s="18">
        <f>IF(ISTEXT(C8),SignOnSheet!$U$44+1,IF(C8&lt;&gt;"",IFERROR(IF(L8&gt;0,RANK(L8,IF(L$6:L$56&gt;0,L$6:L$56,),1)-COUNTIF(L$6:L$56,"=0"),IF(L8&lt;&gt;"",SignOnSheet!$U$44+1,0)),0),""))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2645</v>
      </c>
      <c r="C9" s="11">
        <v>4958</v>
      </c>
      <c r="D9" s="17" t="str">
        <f>IF(B9&lt;&gt;"",IFERROR(VLOOKUP(B9,SignOnSheet!$D$5:$N$40,7,FALSE),"NON_LISTED"),"")</f>
        <v>Mike Goodyear-Kyle Boman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v>3</v>
      </c>
      <c r="I9" s="39">
        <f>IF(B9&lt;&gt;"",IFERROR(VLOOKUP(B9,SignOnSheet!$D$5:$K$40,2,FALSE),"NON_LISTED"),"")</f>
        <v>0</v>
      </c>
      <c r="J9" s="18">
        <f t="shared" si="0"/>
        <v>2998</v>
      </c>
      <c r="K9" s="19">
        <f t="shared" si="1"/>
        <v>18</v>
      </c>
      <c r="L9" s="19">
        <f t="shared" si="2"/>
        <v>999.33333333333337</v>
      </c>
      <c r="M9" s="18">
        <f>IF(ISTEXT(C9),SignOnSheet!$U$44+1,IF(C9&lt;&gt;"",IFERROR(IF(L9&gt;0,RANK(L9,IF(L$6:L$56&gt;0,L$6:L$56,),1)-COUNTIF(L$6:L$56,"=0"),IF(L9&lt;&gt;"",SignOnSheet!$U$44+1,0)),0),""))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2751</v>
      </c>
      <c r="C10" s="11">
        <v>5148</v>
      </c>
      <c r="D10" s="17" t="str">
        <f>IF(B10&lt;&gt;"",IFERROR(VLOOKUP(B10,SignOnSheet!$D$5:$N$40,7,FALSE),"NON_LISTED"),"")</f>
        <v>Jason Reuben-Adam Lovett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v>3</v>
      </c>
      <c r="I10" s="39">
        <f>IF(B10&lt;&gt;"",IFERROR(VLOOKUP(B10,SignOnSheet!$D$5:$K$40,2,FALSE),"NON_LISTED"),"")</f>
        <v>0</v>
      </c>
      <c r="J10" s="18">
        <f t="shared" si="0"/>
        <v>3108</v>
      </c>
      <c r="K10" s="19">
        <f t="shared" si="1"/>
        <v>19</v>
      </c>
      <c r="L10" s="19">
        <f t="shared" si="2"/>
        <v>1036</v>
      </c>
      <c r="M10" s="18">
        <f>IF(ISTEXT(C10),SignOnSheet!$U$44+1,IF(C10&lt;&gt;"",IFERROR(IF(L10&gt;0,RANK(L10,IF(L$6:L$56&gt;0,L$6:L$56,),1)-COUNTIF(L$6:L$56,"=0"),IF(L10&lt;&gt;"",SignOnSheet!$U$44+1,0)),0),""))</f>
        <v>7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2742</v>
      </c>
      <c r="C11" s="11">
        <v>5309</v>
      </c>
      <c r="D11" s="17" t="str">
        <f>IF(B11&lt;&gt;"",IFERROR(VLOOKUP(B11,SignOnSheet!$D$5:$N$40,7,FALSE),"NON_LISTED"),"")</f>
        <v>Roland van de Ven-Peter Scheren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v>3</v>
      </c>
      <c r="I11" s="39">
        <f>IF(B11&lt;&gt;"",IFERROR(VLOOKUP(B11,SignOnSheet!$D$5:$K$40,2,FALSE),"NON_LISTED"),"")</f>
        <v>0</v>
      </c>
      <c r="J11" s="18">
        <f t="shared" si="0"/>
        <v>3189</v>
      </c>
      <c r="K11" s="19">
        <f t="shared" si="1"/>
        <v>21</v>
      </c>
      <c r="L11" s="19">
        <f t="shared" si="2"/>
        <v>1063</v>
      </c>
      <c r="M11" s="18">
        <f>IF(ISTEXT(C11),SignOnSheet!$U$44+1,IF(C11&lt;&gt;"",IFERROR(IF(L11&gt;0,RANK(L11,IF(L$6:L$56&gt;0,L$6:L$56,),1)-COUNTIF(L$6:L$56,"=0"),IF(L11&lt;&gt;"",SignOnSheet!$U$44+1,0)),0),""))</f>
        <v>9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2471</v>
      </c>
      <c r="C12" s="11">
        <v>5448</v>
      </c>
      <c r="D12" s="17" t="str">
        <f>IF(B12&lt;&gt;"",IFERROR(VLOOKUP(B12,SignOnSheet!$D$5:$N$40,7,FALSE),"NON_LISTED"),"")</f>
        <v>Mark Henderson-Shane Rumbold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v>3</v>
      </c>
      <c r="I12" s="39">
        <f>IF(B12&lt;&gt;"",IFERROR(VLOOKUP(B12,SignOnSheet!$D$5:$K$40,2,FALSE),"NON_LISTED"),"")</f>
        <v>0</v>
      </c>
      <c r="J12" s="18">
        <f t="shared" si="0"/>
        <v>3288</v>
      </c>
      <c r="K12" s="19">
        <f t="shared" si="1"/>
        <v>22</v>
      </c>
      <c r="L12" s="19">
        <f t="shared" si="2"/>
        <v>1096</v>
      </c>
      <c r="M12" s="18">
        <f>IF(ISTEXT(C12),SignOnSheet!$U$44+1,IF(C12&lt;&gt;"",IFERROR(IF(L12&gt;0,RANK(L12,IF(L$6:L$56&gt;0,L$6:L$56,),1)-COUNTIF(L$6:L$56,"=0"),IF(L12&lt;&gt;"",SignOnSheet!$U$44+1,0)),0),""))</f>
        <v>13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1659</v>
      </c>
      <c r="C13" s="11">
        <v>5500</v>
      </c>
      <c r="D13" s="17" t="str">
        <f>IF(B13&lt;&gt;"",IFERROR(VLOOKUP(B13,SignOnSheet!$D$5:$N$40,7,FALSE),"NON_LISTED"),"")</f>
        <v>Michael Sulzer-Andreas Schmidt</v>
      </c>
      <c r="E13" s="18" t="str">
        <f>IF(B13&lt;&gt;"",IFERROR(VLOOKUP(B13,SignOnSheet!$D$5:$K$40,3,FALSE),"NON_LISTED"),"")</f>
        <v>Nacra F18 Infusion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v>3</v>
      </c>
      <c r="I13" s="39">
        <f>IF(B13&lt;&gt;"",IFERROR(VLOOKUP(B13,SignOnSheet!$D$5:$K$40,2,FALSE),"NON_LISTED"),"")</f>
        <v>0</v>
      </c>
      <c r="J13" s="18">
        <f t="shared" si="0"/>
        <v>3300</v>
      </c>
      <c r="K13" s="19">
        <f t="shared" si="1"/>
        <v>23</v>
      </c>
      <c r="L13" s="19">
        <f t="shared" si="2"/>
        <v>1100</v>
      </c>
      <c r="M13" s="18">
        <f>IF(ISTEXT(C13),SignOnSheet!$U$44+1,IF(C13&lt;&gt;"",IFERROR(IF(L13&gt;0,RANK(L13,IF(L$6:L$56&gt;0,L$6:L$56,),1)-COUNTIF(L$6:L$56,"=0"),IF(L13&lt;&gt;"",SignOnSheet!$U$44+1,0)),0),""))</f>
        <v>14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23</v>
      </c>
      <c r="C14" s="11">
        <v>4110</v>
      </c>
      <c r="D14" s="17" t="str">
        <f>IF(B14&lt;&gt;"",IFERROR(VLOOKUP(B14,SignOnSheet!$D$5:$N$40,7,FALSE),"NON_LISTED"),"")</f>
        <v>Garth Loudon-Robbie Edouard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v>2</v>
      </c>
      <c r="I14" s="39">
        <f>IF(B14&lt;&gt;"",IFERROR(VLOOKUP(B14,SignOnSheet!$D$5:$K$40,2,FALSE),"NON_LISTED"),"")</f>
        <v>0</v>
      </c>
      <c r="J14" s="18">
        <f t="shared" si="0"/>
        <v>2470</v>
      </c>
      <c r="K14" s="19">
        <f t="shared" si="1"/>
        <v>1</v>
      </c>
      <c r="L14" s="19">
        <f t="shared" si="2"/>
        <v>1020.6611570247934</v>
      </c>
      <c r="M14" s="18">
        <f>IF(ISTEXT(C14),SignOnSheet!$U$44+1,IF(C14&lt;&gt;"",IFERROR(IF(L14&gt;0,RANK(L14,IF(L$6:L$56&gt;0,L$6:L$56,),1)-COUNTIF(L$6:L$56,"=0"),IF(L14&lt;&gt;"",SignOnSheet!$U$44+1,0)),0),""))</f>
        <v>5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114146</v>
      </c>
      <c r="C15" s="11">
        <v>4121</v>
      </c>
      <c r="D15" s="17" t="str">
        <f>IF(B15&lt;&gt;"",IFERROR(VLOOKUP(B15,SignOnSheet!$D$5:$N$40,7,FALSE),"NON_LISTED"),"")</f>
        <v>Andrew Boyd-Kim Troll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v>2</v>
      </c>
      <c r="I15" s="39">
        <f>IF(B15&lt;&gt;"",IFERROR(VLOOKUP(B15,SignOnSheet!$D$5:$K$40,2,FALSE),"NON_LISTED"),"")</f>
        <v>0</v>
      </c>
      <c r="J15" s="18">
        <f t="shared" si="0"/>
        <v>2481</v>
      </c>
      <c r="K15" s="19">
        <f t="shared" si="1"/>
        <v>2</v>
      </c>
      <c r="L15" s="19">
        <f t="shared" si="2"/>
        <v>1025.206611570248</v>
      </c>
      <c r="M15" s="18">
        <f>IF(ISTEXT(C15),SignOnSheet!$U$44+1,IF(C15&lt;&gt;"",IFERROR(IF(L15&gt;0,RANK(L15,IF(L$6:L$56&gt;0,L$6:L$56,),1)-COUNTIF(L$6:L$56,"=0"),IF(L15&lt;&gt;"",SignOnSheet!$U$44+1,0)),0),""))</f>
        <v>6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115080</v>
      </c>
      <c r="C16" s="11">
        <v>4235</v>
      </c>
      <c r="D16" s="17" t="str">
        <f>IF(B16&lt;&gt;"",IFERROR(VLOOKUP(B16,SignOnSheet!$D$5:$N$40,7,FALSE),"NON_LISTED"),"")</f>
        <v>Clementine James-Laura Kelly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v>2</v>
      </c>
      <c r="I16" s="39">
        <f>IF(B16&lt;&gt;"",IFERROR(VLOOKUP(B16,SignOnSheet!$D$5:$K$40,2,FALSE),"NON_LISTED"),"")</f>
        <v>0</v>
      </c>
      <c r="J16" s="18">
        <f t="shared" si="0"/>
        <v>2555</v>
      </c>
      <c r="K16" s="19">
        <f t="shared" si="1"/>
        <v>3</v>
      </c>
      <c r="L16" s="19">
        <f t="shared" si="2"/>
        <v>1055.7851239669421</v>
      </c>
      <c r="M16" s="18">
        <f>IF(ISTEXT(C16),SignOnSheet!$U$44+1,IF(C16&lt;&gt;"",IFERROR(IF(L16&gt;0,RANK(L16,IF(L$6:L$56&gt;0,L$6:L$56,),1)-COUNTIF(L$6:L$56,"=0"),IF(L16&lt;&gt;"",SignOnSheet!$U$44+1,0)),0),""))</f>
        <v>8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3"/>
        <v>12</v>
      </c>
      <c r="B17" s="11">
        <v>113744</v>
      </c>
      <c r="C17" s="11">
        <v>4304</v>
      </c>
      <c r="D17" s="17" t="str">
        <f>IF(B17&lt;&gt;"",IFERROR(VLOOKUP(B17,SignOnSheet!$D$5:$N$40,7,FALSE),"NON_LISTED"),"")</f>
        <v>Grahame Southwick-Sharon Rayner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v>2</v>
      </c>
      <c r="I17" s="39">
        <f>IF(B17&lt;&gt;"",IFERROR(VLOOKUP(B17,SignOnSheet!$D$5:$K$40,2,FALSE),"NON_LISTED"),"")</f>
        <v>0</v>
      </c>
      <c r="J17" s="18">
        <f t="shared" si="0"/>
        <v>2584</v>
      </c>
      <c r="K17" s="19">
        <f t="shared" si="1"/>
        <v>4</v>
      </c>
      <c r="L17" s="19">
        <f t="shared" si="2"/>
        <v>1067.7685950413224</v>
      </c>
      <c r="M17" s="18">
        <f>IF(ISTEXT(C17),SignOnSheet!$U$44+1,IF(C17&lt;&gt;"",IFERROR(IF(L17&gt;0,RANK(L17,IF(L$6:L$56&gt;0,L$6:L$56,),1)-COUNTIF(L$6:L$56,"=0"),IF(L17&lt;&gt;"",SignOnSheet!$U$44+1,0)),0),""))</f>
        <v>10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3"/>
        <v>13</v>
      </c>
      <c r="B18" s="35">
        <v>115106</v>
      </c>
      <c r="C18" s="35">
        <v>4321</v>
      </c>
      <c r="D18" s="17" t="str">
        <f>IF(B18&lt;&gt;"",IFERROR(VLOOKUP(B18,SignOnSheet!$D$5:$N$40,7,FALSE),"NON_LISTED"),"")</f>
        <v>Robert Fine-Stephanie Goodyear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v>2</v>
      </c>
      <c r="I18" s="39">
        <f>IF(B18&lt;&gt;"",IFERROR(VLOOKUP(B18,SignOnSheet!$D$5:$K$40,2,FALSE),"NON_LISTED"),"")</f>
        <v>0</v>
      </c>
      <c r="J18" s="18">
        <f t="shared" si="0"/>
        <v>2601</v>
      </c>
      <c r="K18" s="19">
        <f t="shared" si="1"/>
        <v>5</v>
      </c>
      <c r="L18" s="19">
        <f t="shared" si="2"/>
        <v>1074.793388429752</v>
      </c>
      <c r="M18" s="18">
        <f>IF(ISTEXT(C18),SignOnSheet!$U$44+1,IF(C18&lt;&gt;"",IFERROR(IF(L18&gt;0,RANK(L18,IF(L$6:L$56&gt;0,L$6:L$56,),1)-COUNTIF(L$6:L$56,"=0"),IF(L18&lt;&gt;"",SignOnSheet!$U$44+1,0)),0),""))</f>
        <v>11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3"/>
        <v>14</v>
      </c>
      <c r="B19" s="11">
        <v>91082</v>
      </c>
      <c r="C19" s="11">
        <v>4411</v>
      </c>
      <c r="D19" s="17" t="str">
        <f>IF(B19&lt;&gt;"",IFERROR(VLOOKUP(B19,SignOnSheet!$D$5:$N$40,7,FALSE),"NON_LISTED"),"")</f>
        <v>David Scott-Suzanne Morton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v>2</v>
      </c>
      <c r="I19" s="39">
        <f>IF(B19&lt;&gt;"",IFERROR(VLOOKUP(B19,SignOnSheet!$D$5:$K$40,2,FALSE),"NON_LISTED"),"")</f>
        <v>0</v>
      </c>
      <c r="J19" s="18">
        <f t="shared" si="0"/>
        <v>2651</v>
      </c>
      <c r="K19" s="19">
        <f t="shared" si="1"/>
        <v>6</v>
      </c>
      <c r="L19" s="19">
        <f t="shared" si="2"/>
        <v>1095.4545454545455</v>
      </c>
      <c r="M19" s="18">
        <f>IF(ISTEXT(C19),SignOnSheet!$U$44+1,IF(C19&lt;&gt;"",IFERROR(IF(L19&gt;0,RANK(L19,IF(L$6:L$56&gt;0,L$6:L$56,),1)-COUNTIF(L$6:L$56,"=0"),IF(L19&lt;&gt;"",SignOnSheet!$U$44+1,0)),0),""))</f>
        <v>12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3"/>
        <v>15</v>
      </c>
      <c r="B20" s="11">
        <v>115081</v>
      </c>
      <c r="C20" s="11">
        <v>4436</v>
      </c>
      <c r="D20" s="17" t="str">
        <f>IF(B20&lt;&gt;"",IFERROR(VLOOKUP(B20,SignOnSheet!$D$5:$N$40,7,FALSE),"NON_LISTED"),"")</f>
        <v>Joe Bilstein-Chiara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v>2</v>
      </c>
      <c r="I20" s="39">
        <f>IF(B20&lt;&gt;"",IFERROR(VLOOKUP(B20,SignOnSheet!$D$5:$K$40,2,FALSE),"NON_LISTED"),"")</f>
        <v>0</v>
      </c>
      <c r="J20" s="18">
        <f t="shared" si="0"/>
        <v>2676</v>
      </c>
      <c r="K20" s="19">
        <f t="shared" si="1"/>
        <v>7</v>
      </c>
      <c r="L20" s="19">
        <f t="shared" si="2"/>
        <v>1105.7851239669421</v>
      </c>
      <c r="M20" s="18">
        <f>IF(ISTEXT(C20),SignOnSheet!$U$44+1,IF(C20&lt;&gt;"",IFERROR(IF(L20&gt;0,RANK(L20,IF(L$6:L$56&gt;0,L$6:L$56,),1)-COUNTIF(L$6:L$56,"=0"),IF(L20&lt;&gt;"",SignOnSheet!$U$44+1,0)),0),""))</f>
        <v>15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3"/>
        <v>16</v>
      </c>
      <c r="B21" s="11">
        <v>91071</v>
      </c>
      <c r="C21" s="11">
        <v>4456</v>
      </c>
      <c r="D21" s="17" t="str">
        <f>IF(B21&lt;&gt;"",IFERROR(VLOOKUP(B21,SignOnSheet!$D$5:$N$40,7,FALSE),"NON_LISTED"),"")</f>
        <v>Johannes Tallen-Angela Stenger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v>2</v>
      </c>
      <c r="I21" s="39">
        <f>IF(B21&lt;&gt;"",IFERROR(VLOOKUP(B21,SignOnSheet!$D$5:$K$40,2,FALSE),"NON_LISTED"),"")</f>
        <v>0</v>
      </c>
      <c r="J21" s="18">
        <f t="shared" si="0"/>
        <v>2696</v>
      </c>
      <c r="K21" s="19">
        <f t="shared" si="1"/>
        <v>8</v>
      </c>
      <c r="L21" s="19">
        <f t="shared" si="2"/>
        <v>1114.0495867768595</v>
      </c>
      <c r="M21" s="18">
        <f>IF(ISTEXT(C21),SignOnSheet!$U$44+1,IF(C21&lt;&gt;"",IFERROR(IF(L21&gt;0,RANK(L21,IF(L$6:L$56&gt;0,L$6:L$56,),1)-COUNTIF(L$6:L$56,"=0"),IF(L21&lt;&gt;"",SignOnSheet!$U$44+1,0)),0),""))</f>
        <v>16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3"/>
        <v>17</v>
      </c>
      <c r="B22" s="11">
        <v>112647</v>
      </c>
      <c r="C22" s="11">
        <v>4511</v>
      </c>
      <c r="D22" s="17" t="str">
        <f>IF(B22&lt;&gt;"",IFERROR(VLOOKUP(B22,SignOnSheet!$D$5:$N$40,7,FALSE),"NON_LISTED"),"")</f>
        <v>John van der Vyver-Sam van der Vyver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v>2</v>
      </c>
      <c r="I22" s="39">
        <f>IF(B22&lt;&gt;"",IFERROR(VLOOKUP(B22,SignOnSheet!$D$5:$K$40,2,FALSE),"NON_LISTED"),"")</f>
        <v>0</v>
      </c>
      <c r="J22" s="18">
        <f t="shared" si="0"/>
        <v>2711</v>
      </c>
      <c r="K22" s="19">
        <f t="shared" si="1"/>
        <v>9</v>
      </c>
      <c r="L22" s="19">
        <f t="shared" si="2"/>
        <v>1120.2479338842975</v>
      </c>
      <c r="M22" s="18">
        <f>IF(ISTEXT(C22),SignOnSheet!$U$44+1,IF(C22&lt;&gt;"",IFERROR(IF(L22&gt;0,RANK(L22,IF(L$6:L$56&gt;0,L$6:L$56,),1)-COUNTIF(L$6:L$56,"=0"),IF(L22&lt;&gt;"",SignOnSheet!$U$44+1,0)),0),""))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3"/>
        <v>18</v>
      </c>
      <c r="B23" s="11">
        <v>113344</v>
      </c>
      <c r="C23" s="92">
        <v>4515</v>
      </c>
      <c r="D23" s="17" t="str">
        <f>IF(B23&lt;&gt;"",IFERROR(VLOOKUP(B23,SignOnSheet!$D$5:$N$40,7,FALSE),"NON_LISTED"),"")</f>
        <v>Cyrille Girardin-Rob Pettit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v>2</v>
      </c>
      <c r="I23" s="39">
        <f>IF(B23&lt;&gt;"",IFERROR(VLOOKUP(B23,SignOnSheet!$D$5:$K$40,2,FALSE),"NON_LISTED"),"")</f>
        <v>0</v>
      </c>
      <c r="J23" s="18">
        <f t="shared" si="0"/>
        <v>2715</v>
      </c>
      <c r="K23" s="19">
        <f t="shared" si="1"/>
        <v>10</v>
      </c>
      <c r="L23" s="19">
        <f t="shared" si="2"/>
        <v>1121.9008264462809</v>
      </c>
      <c r="M23" s="18">
        <f>IF(ISTEXT(C23),SignOnSheet!$U$44+1,IF(C23&lt;&gt;"",IFERROR(IF(L23&gt;0,RANK(L23,IF(L$6:L$56&gt;0,L$6:L$56,),1)-COUNTIF(L$6:L$56,"=0"),IF(L23&lt;&gt;"",SignOnSheet!$U$44+1,0)),0),""))</f>
        <v>18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3"/>
        <v>19</v>
      </c>
      <c r="B24" s="11">
        <v>108961</v>
      </c>
      <c r="C24" s="11">
        <v>4627</v>
      </c>
      <c r="D24" s="17" t="str">
        <f>IF(B24&lt;&gt;"",IFERROR(VLOOKUP(B24,SignOnSheet!$D$5:$N$40,7,FALSE),"NON_LISTED"),"")</f>
        <v>Sarah Scott-Justin Hoon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v>2</v>
      </c>
      <c r="I24" s="39">
        <f>IF(B24&lt;&gt;"",IFERROR(VLOOKUP(B24,SignOnSheet!$D$5:$K$40,2,FALSE),"NON_LISTED"),"")</f>
        <v>0</v>
      </c>
      <c r="J24" s="18">
        <f t="shared" si="0"/>
        <v>2787</v>
      </c>
      <c r="K24" s="19">
        <f t="shared" si="1"/>
        <v>11</v>
      </c>
      <c r="L24" s="19">
        <f t="shared" si="2"/>
        <v>1151.6528925619834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3"/>
        <v>20</v>
      </c>
      <c r="B25" s="11">
        <v>112555</v>
      </c>
      <c r="C25" s="11">
        <v>4643</v>
      </c>
      <c r="D25" s="17" t="str">
        <f>IF(B25&lt;&gt;"",IFERROR(VLOOKUP(B25,SignOnSheet!$D$5:$N$40,7,FALSE),"NON_LISTED"),"")</f>
        <v>Kees De Graaf-Anna Chandler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v>2</v>
      </c>
      <c r="I25" s="39">
        <f>IF(B25&lt;&gt;"",IFERROR(VLOOKUP(B25,SignOnSheet!$D$5:$K$40,2,FALSE),"NON_LISTED"),"")</f>
        <v>0</v>
      </c>
      <c r="J25" s="18">
        <f t="shared" si="0"/>
        <v>2803</v>
      </c>
      <c r="K25" s="19">
        <f t="shared" si="1"/>
        <v>12</v>
      </c>
      <c r="L25" s="19">
        <f t="shared" si="2"/>
        <v>1158.2644628099174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3"/>
        <v>21</v>
      </c>
      <c r="B26" s="11">
        <v>112480</v>
      </c>
      <c r="C26" s="11">
        <v>4738</v>
      </c>
      <c r="D26" s="17" t="str">
        <f>IF(B26&lt;&gt;"",IFERROR(VLOOKUP(B26,SignOnSheet!$D$5:$N$40,7,FALSE),"NON_LISTED"),"")</f>
        <v>Craig Wood-Carrie Wood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v>2</v>
      </c>
      <c r="I26" s="39">
        <f>IF(B26&lt;&gt;"",IFERROR(VLOOKUP(B26,SignOnSheet!$D$5:$K$40,2,FALSE),"NON_LISTED"),"")</f>
        <v>0</v>
      </c>
      <c r="J26" s="18">
        <f t="shared" si="0"/>
        <v>2858</v>
      </c>
      <c r="K26" s="19">
        <f t="shared" si="1"/>
        <v>13</v>
      </c>
      <c r="L26" s="19">
        <f t="shared" si="2"/>
        <v>1180.9917355371902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3"/>
        <v>22</v>
      </c>
      <c r="B27" s="11">
        <v>112607</v>
      </c>
      <c r="C27" s="11">
        <v>4900</v>
      </c>
      <c r="D27" s="17" t="str">
        <f>IF(B27&lt;&gt;"",IFERROR(VLOOKUP(B27,SignOnSheet!$D$5:$N$40,7,FALSE),"NON_LISTED"),"")</f>
        <v>Nassor Alamki-Machano Mussa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v>2</v>
      </c>
      <c r="I27" s="39">
        <f>IF(B27&lt;&gt;"",IFERROR(VLOOKUP(B27,SignOnSheet!$D$5:$K$40,2,FALSE),"NON_LISTED"),"")</f>
        <v>0</v>
      </c>
      <c r="J27" s="18">
        <f t="shared" si="0"/>
        <v>2940</v>
      </c>
      <c r="K27" s="19">
        <f t="shared" si="1"/>
        <v>17</v>
      </c>
      <c r="L27" s="19">
        <f t="shared" si="2"/>
        <v>1214.8760330578514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3"/>
        <v>23</v>
      </c>
      <c r="B28" s="11">
        <v>91070</v>
      </c>
      <c r="C28" s="11">
        <v>5302</v>
      </c>
      <c r="D28" s="17" t="str">
        <f>IF(B28&lt;&gt;"",IFERROR(VLOOKUP(B28,SignOnSheet!$D$5:$N$40,7,FALSE),"NON_LISTED"),"")</f>
        <v>Michael Winklmaier-Tanguy Garot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v>2</v>
      </c>
      <c r="I28" s="39">
        <f>IF(B28&lt;&gt;"",IFERROR(VLOOKUP(B28,SignOnSheet!$D$5:$K$40,2,FALSE),"NON_LISTED"),"")</f>
        <v>0</v>
      </c>
      <c r="J28" s="18">
        <f t="shared" si="0"/>
        <v>3182</v>
      </c>
      <c r="K28" s="19">
        <f t="shared" si="1"/>
        <v>20</v>
      </c>
      <c r="L28" s="19">
        <f t="shared" si="2"/>
        <v>1314.8760330578514</v>
      </c>
      <c r="M28" s="18">
        <f>IF(ISTEXT(C28),SignOnSheet!$U$44+1,IF(C28&lt;&gt;"",IFERROR(IF(L28&gt;0,RANK(L28,IF(L$6:L$56&gt;0,L$6:L$56,),1)-COUNTIF(L$6:L$56,"=0"),IF(L28&lt;&gt;"",SignOnSheet!$U$44+1,0)),0),""))</f>
        <v>23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3"/>
        <v>24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 t="str">
        <f>IF(B29&lt;&gt;"",IFERROR(VLOOKUP(B29,SignOnSheet!$D$5:$K$40,6,FALSE),"NON_LISTED"),"")</f>
        <v/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IF(ISTEXT(C29),SignOnSheet!$U$44+1,IF(C29&lt;&gt;"",IFERROR(IF(L29&gt;0,RANK(L29,IF(L$6:L$56&gt;0,L$6:L$56,),1)-COUNTIF(L$6:L$56,"=0"),IF(L29&lt;&gt;"",SignOnSheet!$U$44+1,0)),0),""))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3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3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3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3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3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3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3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3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3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3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3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3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3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3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3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3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3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3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phoneticPr fontId="18" type="noConversion"/>
  <conditionalFormatting sqref="B36:B40">
    <cfRule type="duplicateValues" dxfId="11" priority="4"/>
  </conditionalFormatting>
  <conditionalFormatting sqref="B34:B35">
    <cfRule type="duplicateValues" dxfId="10" priority="3"/>
  </conditionalFormatting>
  <conditionalFormatting sqref="B6:B33">
    <cfRule type="duplicateValues" dxfId="9" priority="2"/>
  </conditionalFormatting>
  <conditionalFormatting sqref="C6:C24">
    <cfRule type="duplicateValues" dxfId="8" priority="1"/>
  </conditionalFormatting>
  <pageMargins left="0.71" right="0.71" top="0.75000000000000011" bottom="0.75000000000000011" header="0.31" footer="0.31"/>
  <pageSetup paperSize="9" scale="73" orientation="landscape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4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5.554687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13</v>
      </c>
      <c r="F2" s="94"/>
      <c r="G2" s="94"/>
      <c r="H2" s="94"/>
      <c r="I2" s="94"/>
      <c r="J2" s="94"/>
    </row>
    <row r="3" spans="1:25" x14ac:dyDescent="0.25">
      <c r="B3" s="41" t="s">
        <v>280</v>
      </c>
      <c r="C3" s="83">
        <v>0</v>
      </c>
      <c r="F3" s="94"/>
      <c r="G3" s="94"/>
      <c r="H3" s="94"/>
      <c r="I3" s="94"/>
      <c r="J3" s="18">
        <v>0</v>
      </c>
    </row>
    <row r="4" spans="1:25" x14ac:dyDescent="0.25">
      <c r="B4" s="41" t="s">
        <v>281</v>
      </c>
      <c r="C4">
        <v>0</v>
      </c>
      <c r="J4" s="18"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482</v>
      </c>
      <c r="C6" s="11">
        <v>4408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2648</v>
      </c>
      <c r="K6" s="19">
        <f t="shared" ref="K6:K56" si="1">IF(C6&lt;&gt;"",IFERROR(IF(C6&gt;0,RANK(J6,IF(J$6:J$56&gt;0,J$6:J$56,),1)-COUNTIF(J$6:J$56,"=0"),IF(C6="",COUNT(J$6:J$56)+1,0)),0),"")</f>
        <v>2</v>
      </c>
      <c r="L6" s="19">
        <f t="shared" ref="L6:L56" si="2">IFERROR(IF(J6&lt;&gt;"",J6/F6,"")/H6,"")</f>
        <v>662</v>
      </c>
      <c r="M6" s="18">
        <f>IF(ISTEXT(C6),SignOnSheet!$U$44+1,IF(C6&lt;&gt;"",IFERROR(IF(L6&gt;0,RANK(L6,IF(L$6:L$56&gt;0,L$6:L$56,),1)-COUNTIF(L$6:L$56,"=0"),IF(L6&lt;&gt;"",SignOnSheet!$U$44+1,0)),0),""))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2650</v>
      </c>
      <c r="C7" s="11">
        <v>4549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si="0"/>
        <v>2749</v>
      </c>
      <c r="K7" s="19">
        <f t="shared" si="1"/>
        <v>4</v>
      </c>
      <c r="L7" s="19">
        <f t="shared" si="2"/>
        <v>687.25</v>
      </c>
      <c r="M7" s="18">
        <f>IF(ISTEXT(C7),SignOnSheet!$U$44+1,IF(C7&lt;&gt;"",IFERROR(IF(L7&gt;0,RANK(L7,IF(L$6:L$56&gt;0,L$6:L$56,),1)-COUNTIF(L$6:L$56,"=0"),IF(L7&lt;&gt;"",SignOnSheet!$U$44+1,0)),0),""))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56" si="3">A7+1</f>
        <v>3</v>
      </c>
      <c r="B8" s="11">
        <v>2643</v>
      </c>
      <c r="C8" s="11">
        <v>4756</v>
      </c>
      <c r="D8" s="17" t="str">
        <f>IF(B8&lt;&gt;"",IFERROR(VLOOKUP(B8,SignOnSheet!$D$5:$N$40,7,FALSE),"NON_LISTED"),"")</f>
        <v>Paresh Patel-Matt Olivier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0"/>
        <v>2876</v>
      </c>
      <c r="K8" s="19">
        <f t="shared" si="1"/>
        <v>8</v>
      </c>
      <c r="L8" s="19">
        <f t="shared" si="2"/>
        <v>719</v>
      </c>
      <c r="M8" s="18">
        <f>IF(ISTEXT(C8),SignOnSheet!$U$44+1,IF(C8&lt;&gt;"",IFERROR(IF(L8&gt;0,RANK(L8,IF(L$6:L$56&gt;0,L$6:L$56,),1)-COUNTIF(L$6:L$56,"=0"),IF(L8&lt;&gt;"",SignOnSheet!$U$44+1,0)),0),""))</f>
        <v>4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2645</v>
      </c>
      <c r="C9" s="11">
        <v>4823</v>
      </c>
      <c r="D9" s="17" t="str">
        <f>IF(B9&lt;&gt;"",IFERROR(VLOOKUP(B9,SignOnSheet!$D$5:$N$40,7,FALSE),"NON_LISTED"),"")</f>
        <v>Mike Goodyear-Kyle Boman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0"/>
        <v>2903</v>
      </c>
      <c r="K9" s="19">
        <f t="shared" si="1"/>
        <v>9</v>
      </c>
      <c r="L9" s="19">
        <f t="shared" si="2"/>
        <v>725.75</v>
      </c>
      <c r="M9" s="18">
        <f>IF(ISTEXT(C9),SignOnSheet!$U$44+1,IF(C9&lt;&gt;"",IFERROR(IF(L9&gt;0,RANK(L9,IF(L$6:L$56&gt;0,L$6:L$56,),1)-COUNTIF(L$6:L$56,"=0"),IF(L9&lt;&gt;"",SignOnSheet!$U$44+1,0)),0),""))</f>
        <v>5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1659</v>
      </c>
      <c r="C10" s="11">
        <v>5104</v>
      </c>
      <c r="D10" s="17" t="str">
        <f>IF(B10&lt;&gt;"",IFERROR(VLOOKUP(B10,SignOnSheet!$D$5:$N$40,7,FALSE),"NON_LISTED"),"")</f>
        <v>Michael Sulzer-Andreas Schmidt</v>
      </c>
      <c r="E10" s="18" t="str">
        <f>IF(B10&lt;&gt;"",IFERROR(VLOOKUP(B10,SignOnSheet!$D$5:$K$40,3,FALSE),"NON_LISTED"),"")</f>
        <v>Nacra F18 Infusion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0"/>
        <v>3064</v>
      </c>
      <c r="K10" s="19">
        <f t="shared" si="1"/>
        <v>13</v>
      </c>
      <c r="L10" s="19">
        <f t="shared" si="2"/>
        <v>766</v>
      </c>
      <c r="M10" s="18">
        <f>IF(ISTEXT(C10),SignOnSheet!$U$44+1,IF(C10&lt;&gt;"",IFERROR(IF(L10&gt;0,RANK(L10,IF(L$6:L$56&gt;0,L$6:L$56,),1)-COUNTIF(L$6:L$56,"=0"),IF(L10&lt;&gt;"",SignOnSheet!$U$44+1,0)),0),""))</f>
        <v>7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2751</v>
      </c>
      <c r="C11" s="11">
        <v>5226</v>
      </c>
      <c r="D11" s="17" t="str">
        <f>IF(B11&lt;&gt;"",IFERROR(VLOOKUP(B11,SignOnSheet!$D$5:$N$40,7,FALSE),"NON_LISTED"),"")</f>
        <v>Jason Reuben-Adam Lovett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0"/>
        <v>3146</v>
      </c>
      <c r="K11" s="19">
        <f t="shared" si="1"/>
        <v>16</v>
      </c>
      <c r="L11" s="19">
        <f t="shared" si="2"/>
        <v>786.5</v>
      </c>
      <c r="M11" s="18">
        <f>IF(ISTEXT(C11),SignOnSheet!$U$44+1,IF(C11&lt;&gt;"",IFERROR(IF(L11&gt;0,RANK(L11,IF(L$6:L$56&gt;0,L$6:L$56,),1)-COUNTIF(L$6:L$56,"=0"),IF(L11&lt;&gt;"",SignOnSheet!$U$44+1,0)),0),""))</f>
        <v>10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  <c r="U11" s="125" t="s">
        <v>520</v>
      </c>
    </row>
    <row r="12" spans="1:25" x14ac:dyDescent="0.25">
      <c r="A12" s="17">
        <f t="shared" si="3"/>
        <v>7</v>
      </c>
      <c r="B12" s="11">
        <v>2471</v>
      </c>
      <c r="C12" s="11">
        <v>5508</v>
      </c>
      <c r="D12" s="17" t="str">
        <f>IF(B12&lt;&gt;"",IFERROR(VLOOKUP(B12,SignOnSheet!$D$5:$N$40,7,FALSE),"NON_LISTED"),"")</f>
        <v>Mark Henderson-Shane Rumbold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f>IF(B12&lt;&gt;"",IFERROR(VLOOKUP(B12,SignOnSheet!$D$5:$K$40,6,FALSE),"NON_LISTED"),"")</f>
        <v>4</v>
      </c>
      <c r="I12" s="39">
        <f>IF(B12&lt;&gt;"",IFERROR(VLOOKUP(B12,SignOnSheet!$D$5:$K$40,2,FALSE),"NON_LISTED"),"")</f>
        <v>0</v>
      </c>
      <c r="J12" s="18">
        <f t="shared" si="0"/>
        <v>3308</v>
      </c>
      <c r="K12" s="19">
        <f t="shared" si="1"/>
        <v>17</v>
      </c>
      <c r="L12" s="19">
        <f t="shared" si="2"/>
        <v>827</v>
      </c>
      <c r="M12" s="18">
        <f>IF(ISTEXT(C12),SignOnSheet!$U$44+1,IF(C12&lt;&gt;"",IFERROR(IF(L12&gt;0,RANK(L12,IF(L$6:L$56&gt;0,L$6:L$56,),1)-COUNTIF(L$6:L$56,"=0"),IF(L12&lt;&gt;"",SignOnSheet!$U$44+1,0)),0),""))</f>
        <v>14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2742</v>
      </c>
      <c r="C13" s="11">
        <v>5550</v>
      </c>
      <c r="D13" s="17" t="str">
        <f>IF(B13&lt;&gt;"",IFERROR(VLOOKUP(B13,SignOnSheet!$D$5:$N$40,7,FALSE),"NON_LISTED"),"")</f>
        <v>Roland van de Ven-Peter Scheren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0"/>
        <v>3350</v>
      </c>
      <c r="K13" s="19">
        <f t="shared" si="1"/>
        <v>18</v>
      </c>
      <c r="L13" s="19">
        <f t="shared" si="2"/>
        <v>837.5</v>
      </c>
      <c r="M13" s="18">
        <f>IF(ISTEXT(C13),SignOnSheet!$U$44+1,IF(C13&lt;&gt;"",IFERROR(IF(L13&gt;0,RANK(L13,IF(L$6:L$56&gt;0,L$6:L$56,),1)-COUNTIF(L$6:L$56,"=0"),IF(L13&lt;&gt;"",SignOnSheet!$U$44+1,0)),0),""))</f>
        <v>15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23</v>
      </c>
      <c r="C14" s="11">
        <v>4327</v>
      </c>
      <c r="D14" s="17" t="str">
        <f>IF(B14&lt;&gt;"",IFERROR(VLOOKUP(B14,SignOnSheet!$D$5:$N$40,7,FALSE),"NON_LISTED"),"")</f>
        <v>Garth Loudon-Robbie Edouard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f>IF(B14&lt;&gt;"",IFERROR(VLOOKUP(B14,SignOnSheet!$D$5:$K$40,6,FALSE),"NON_LISTED"),"")</f>
        <v>3</v>
      </c>
      <c r="I14" s="39">
        <f>IF(B14&lt;&gt;"",IFERROR(VLOOKUP(B14,SignOnSheet!$D$5:$K$40,2,FALSE),"NON_LISTED"),"")</f>
        <v>0</v>
      </c>
      <c r="J14" s="18">
        <f t="shared" si="0"/>
        <v>2607</v>
      </c>
      <c r="K14" s="19">
        <f t="shared" si="1"/>
        <v>1</v>
      </c>
      <c r="L14" s="19">
        <f t="shared" si="2"/>
        <v>718.18181818181813</v>
      </c>
      <c r="M14" s="18">
        <f>IF(ISTEXT(C14),SignOnSheet!$U$44+1,IF(C14&lt;&gt;"",IFERROR(IF(L14&gt;0,RANK(L14,IF(L$6:L$56&gt;0,L$6:L$56,),1)-COUNTIF(L$6:L$56,"=0"),IF(L14&lt;&gt;"",SignOnSheet!$U$44+1,0)),0),""))</f>
        <v>3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113744</v>
      </c>
      <c r="C15" s="11">
        <v>4433</v>
      </c>
      <c r="D15" s="17" t="str">
        <f>IF(B15&lt;&gt;"",IFERROR(VLOOKUP(B15,SignOnSheet!$D$5:$N$40,7,FALSE),"NON_LISTED"),"")</f>
        <v>Grahame Southwick-Sharon Rayner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0"/>
        <v>2673</v>
      </c>
      <c r="K15" s="19">
        <f t="shared" si="1"/>
        <v>3</v>
      </c>
      <c r="L15" s="19">
        <f t="shared" si="2"/>
        <v>736.36363636363637</v>
      </c>
      <c r="M15" s="18">
        <f>IF(ISTEXT(C15),SignOnSheet!$U$44+1,IF(C15&lt;&gt;"",IFERROR(IF(L15&gt;0,RANK(L15,IF(L$6:L$56&gt;0,L$6:L$56,),1)-COUNTIF(L$6:L$56,"=0"),IF(L15&lt;&gt;"",SignOnSheet!$U$44+1,0)),0),""))</f>
        <v>6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115080</v>
      </c>
      <c r="C16" s="11">
        <v>4621</v>
      </c>
      <c r="D16" s="17" t="str">
        <f>IF(B16&lt;&gt;"",IFERROR(VLOOKUP(B16,SignOnSheet!$D$5:$N$40,7,FALSE),"NON_LISTED"),"")</f>
        <v>Clementine James-Laura Kelly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0"/>
        <v>2781</v>
      </c>
      <c r="K16" s="19">
        <f t="shared" si="1"/>
        <v>5</v>
      </c>
      <c r="L16" s="19">
        <f t="shared" si="2"/>
        <v>766.11570247933889</v>
      </c>
      <c r="M16" s="18">
        <f>IF(ISTEXT(C16),SignOnSheet!$U$44+1,IF(C16&lt;&gt;"",IFERROR(IF(L16&gt;0,RANK(L16,IF(L$6:L$56&gt;0,L$6:L$56,),1)-COUNTIF(L$6:L$56,"=0"),IF(L16&lt;&gt;"",SignOnSheet!$U$44+1,0)),0),""))</f>
        <v>8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3"/>
        <v>12</v>
      </c>
      <c r="B17" s="11">
        <v>114146</v>
      </c>
      <c r="C17" s="11">
        <v>4638</v>
      </c>
      <c r="D17" s="17" t="str">
        <f>IF(B17&lt;&gt;"",IFERROR(VLOOKUP(B17,SignOnSheet!$D$5:$N$40,7,FALSE),"NON_LISTED"),"")</f>
        <v>Andrew Boyd-Kim Troll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0"/>
        <v>2798</v>
      </c>
      <c r="K17" s="19">
        <f t="shared" si="1"/>
        <v>6</v>
      </c>
      <c r="L17" s="19">
        <f t="shared" si="2"/>
        <v>770.79889807162533</v>
      </c>
      <c r="M17" s="18">
        <f>IF(ISTEXT(C17),SignOnSheet!$U$44+1,IF(C17&lt;&gt;"",IFERROR(IF(L17&gt;0,RANK(L17,IF(L$6:L$56&gt;0,L$6:L$56,),1)-COUNTIF(L$6:L$56,"=0"),IF(L17&lt;&gt;"",SignOnSheet!$U$44+1,0)),0),""))</f>
        <v>9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3"/>
        <v>13</v>
      </c>
      <c r="B18" s="35">
        <v>112480</v>
      </c>
      <c r="C18" s="35">
        <v>4738</v>
      </c>
      <c r="D18" s="17" t="str">
        <f>IF(B18&lt;&gt;"",IFERROR(VLOOKUP(B18,SignOnSheet!$D$5:$N$40,7,FALSE),"NON_LISTED"),"")</f>
        <v>Craig Wood-Carrie Wood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0"/>
        <v>2858</v>
      </c>
      <c r="K18" s="19">
        <f t="shared" si="1"/>
        <v>7</v>
      </c>
      <c r="L18" s="19">
        <f t="shared" si="2"/>
        <v>787.32782369146014</v>
      </c>
      <c r="M18" s="18">
        <f>IF(ISTEXT(C18),SignOnSheet!$U$44+1,IF(C18&lt;&gt;"",IFERROR(IF(L18&gt;0,RANK(L18,IF(L$6:L$56&gt;0,L$6:L$56,),1)-COUNTIF(L$6:L$56,"=0"),IF(L18&lt;&gt;"",SignOnSheet!$U$44+1,0)),0),""))</f>
        <v>11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3"/>
        <v>14</v>
      </c>
      <c r="B19" s="11">
        <v>91082</v>
      </c>
      <c r="C19" s="11">
        <v>5000</v>
      </c>
      <c r="D19" s="17" t="str">
        <f>IF(B19&lt;&gt;"",IFERROR(VLOOKUP(B19,SignOnSheet!$D$5:$N$40,7,FALSE),"NON_LISTED"),"")</f>
        <v>David Scott-Suzanne Morton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0"/>
        <v>3000</v>
      </c>
      <c r="K19" s="19">
        <f t="shared" si="1"/>
        <v>10</v>
      </c>
      <c r="L19" s="19">
        <f t="shared" si="2"/>
        <v>826.44628099173553</v>
      </c>
      <c r="M19" s="18">
        <f>IF(ISTEXT(C19),SignOnSheet!$U$44+1,IF(C19&lt;&gt;"",IFERROR(IF(L19&gt;0,RANK(L19,IF(L$6:L$56&gt;0,L$6:L$56,),1)-COUNTIF(L$6:L$56,"=0"),IF(L19&lt;&gt;"",SignOnSheet!$U$44+1,0)),0),""))</f>
        <v>12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3"/>
        <v>15</v>
      </c>
      <c r="B20" s="11">
        <v>113344</v>
      </c>
      <c r="C20" s="11">
        <v>5002</v>
      </c>
      <c r="D20" s="17" t="str">
        <f>IF(B20&lt;&gt;"",IFERROR(VLOOKUP(B20,SignOnSheet!$D$5:$N$40,7,FALSE),"NON_LISTED"),"")</f>
        <v>Cyrille Girardin-Rob Pettit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0"/>
        <v>3002</v>
      </c>
      <c r="K20" s="19">
        <f t="shared" si="1"/>
        <v>11</v>
      </c>
      <c r="L20" s="19">
        <f t="shared" si="2"/>
        <v>826.9972451790635</v>
      </c>
      <c r="M20" s="18">
        <f>IF(ISTEXT(C20),SignOnSheet!$U$44+1,IF(C20&lt;&gt;"",IFERROR(IF(L20&gt;0,RANK(L20,IF(L$6:L$56&gt;0,L$6:L$56,),1)-COUNTIF(L$6:L$56,"=0"),IF(L20&lt;&gt;"",SignOnSheet!$U$44+1,0)),0),""))</f>
        <v>13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3"/>
        <v>16</v>
      </c>
      <c r="B21" s="11">
        <v>115106</v>
      </c>
      <c r="C21" s="11">
        <v>5103</v>
      </c>
      <c r="D21" s="17" t="str">
        <f>IF(B21&lt;&gt;"",IFERROR(VLOOKUP(B21,SignOnSheet!$D$5:$N$40,7,FALSE),"NON_LISTED"),"")</f>
        <v>Robert Fine-Stephanie Goodyear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0"/>
        <v>3063</v>
      </c>
      <c r="K21" s="19">
        <f t="shared" si="1"/>
        <v>12</v>
      </c>
      <c r="L21" s="19">
        <f t="shared" si="2"/>
        <v>843.80165289256195</v>
      </c>
      <c r="M21" s="18">
        <f>IF(ISTEXT(C21),SignOnSheet!$U$44+1,IF(C21&lt;&gt;"",IFERROR(IF(L21&gt;0,RANK(L21,IF(L$6:L$56&gt;0,L$6:L$56,),1)-COUNTIF(L$6:L$56,"=0"),IF(L21&lt;&gt;"",SignOnSheet!$U$44+1,0)),0),""))</f>
        <v>16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3"/>
        <v>17</v>
      </c>
      <c r="B22" s="11">
        <v>115081</v>
      </c>
      <c r="C22" s="11">
        <v>5132</v>
      </c>
      <c r="D22" s="17" t="str">
        <f>IF(B22&lt;&gt;"",IFERROR(VLOOKUP(B22,SignOnSheet!$D$5:$N$40,7,FALSE),"NON_LISTED"),"")</f>
        <v>Joe Bilstein-Chiara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0"/>
        <v>3092</v>
      </c>
      <c r="K22" s="19">
        <f t="shared" si="1"/>
        <v>14</v>
      </c>
      <c r="L22" s="19">
        <f t="shared" si="2"/>
        <v>851.79063360881548</v>
      </c>
      <c r="M22" s="18">
        <f>IF(ISTEXT(C22),SignOnSheet!$U$44+1,IF(C22&lt;&gt;"",IFERROR(IF(L22&gt;0,RANK(L22,IF(L$6:L$56&gt;0,L$6:L$56,),1)-COUNTIF(L$6:L$56,"=0"),IF(L22&lt;&gt;"",SignOnSheet!$U$44+1,0)),0),""))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3"/>
        <v>18</v>
      </c>
      <c r="B23" s="11">
        <v>112647</v>
      </c>
      <c r="C23" s="92">
        <v>5149</v>
      </c>
      <c r="D23" s="17" t="str">
        <f>IF(B23&lt;&gt;"",IFERROR(VLOOKUP(B23,SignOnSheet!$D$5:$N$40,7,FALSE),"NON_LISTED"),"")</f>
        <v>John van der Vyver-Sam van der Vyver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0"/>
        <v>3109</v>
      </c>
      <c r="K23" s="19">
        <f t="shared" si="1"/>
        <v>15</v>
      </c>
      <c r="L23" s="19">
        <f t="shared" si="2"/>
        <v>856.47382920110192</v>
      </c>
      <c r="M23" s="18">
        <f>IF(ISTEXT(C23),SignOnSheet!$U$44+1,IF(C23&lt;&gt;"",IFERROR(IF(L23&gt;0,RANK(L23,IF(L$6:L$56&gt;0,L$6:L$56,),1)-COUNTIF(L$6:L$56,"=0"),IF(L23&lt;&gt;"",SignOnSheet!$U$44+1,0)),0),""))</f>
        <v>18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3"/>
        <v>19</v>
      </c>
      <c r="B24" s="11">
        <v>112555</v>
      </c>
      <c r="C24" s="11">
        <v>5626</v>
      </c>
      <c r="D24" s="17" t="str">
        <f>IF(B24&lt;&gt;"",IFERROR(VLOOKUP(B24,SignOnSheet!$D$5:$N$40,7,FALSE),"NON_LISTED"),"")</f>
        <v>Kees De Graaf-Anna Chandler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0"/>
        <v>3386</v>
      </c>
      <c r="K24" s="19">
        <f t="shared" si="1"/>
        <v>19</v>
      </c>
      <c r="L24" s="19">
        <f t="shared" si="2"/>
        <v>932.78236914600564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3"/>
        <v>20</v>
      </c>
      <c r="B25" s="11">
        <v>108961</v>
      </c>
      <c r="C25" s="11">
        <v>5636</v>
      </c>
      <c r="D25" s="17" t="str">
        <f>IF(B25&lt;&gt;"",IFERROR(VLOOKUP(B25,SignOnSheet!$D$5:$N$40,7,FALSE),"NON_LISTED"),"")</f>
        <v>Sarah Scott-Justin Hoon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0"/>
        <v>3396</v>
      </c>
      <c r="K25" s="19">
        <f t="shared" si="1"/>
        <v>20</v>
      </c>
      <c r="L25" s="19">
        <f t="shared" si="2"/>
        <v>935.53719008264454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3"/>
        <v>21</v>
      </c>
      <c r="B26" s="11">
        <v>112607</v>
      </c>
      <c r="C26" s="11">
        <v>5641</v>
      </c>
      <c r="D26" s="17" t="str">
        <f>IF(B26&lt;&gt;"",IFERROR(VLOOKUP(B26,SignOnSheet!$D$5:$N$40,7,FALSE),"NON_LISTED"),"")</f>
        <v>Nassor Alamki-Machano Mussa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0"/>
        <v>3401</v>
      </c>
      <c r="K26" s="19">
        <f t="shared" si="1"/>
        <v>21</v>
      </c>
      <c r="L26" s="19">
        <f t="shared" si="2"/>
        <v>936.91460055096422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3"/>
        <v>22</v>
      </c>
      <c r="B27" s="11">
        <v>91070</v>
      </c>
      <c r="C27" s="11">
        <v>5800</v>
      </c>
      <c r="D27" s="17" t="str">
        <f>IF(B27&lt;&gt;"",IFERROR(VLOOKUP(B27,SignOnSheet!$D$5:$N$40,7,FALSE),"NON_LISTED"),"")</f>
        <v>Michael Winklmaier-Tanguy Garot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f>IF(B27&lt;&gt;"",IFERROR(VLOOKUP(B27,SignOnSheet!$D$5:$K$40,6,FALSE),"NON_LISTED"),"")</f>
        <v>3</v>
      </c>
      <c r="I27" s="39">
        <f>IF(B27&lt;&gt;"",IFERROR(VLOOKUP(B27,SignOnSheet!$D$5:$K$40,2,FALSE),"NON_LISTED"),"")</f>
        <v>0</v>
      </c>
      <c r="J27" s="18">
        <f t="shared" si="0"/>
        <v>3480</v>
      </c>
      <c r="K27" s="19">
        <f t="shared" si="1"/>
        <v>22</v>
      </c>
      <c r="L27" s="19">
        <f t="shared" si="2"/>
        <v>958.67768595041332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3"/>
        <v>23</v>
      </c>
      <c r="B28" s="11"/>
      <c r="C28" s="11"/>
      <c r="D28" s="17" t="str">
        <f>IF(B28&lt;&gt;"",IFERROR(VLOOKUP(B28,SignOnSheet!$D$5:$N$40,7,FALSE),"NON_LISTED"),"")</f>
        <v/>
      </c>
      <c r="E28" s="18" t="str">
        <f>IF(B28&lt;&gt;"",IFERROR(VLOOKUP(B28,SignOnSheet!$D$5:$K$40,3,FALSE),"NON_LISTED"),"")</f>
        <v/>
      </c>
      <c r="F28" s="18" t="str">
        <f>IF(B28&lt;&gt;"",IFERROR(VLOOKUP(B28,SignOnSheet!$D$5:$K$40,4,FALSE),"NON_LISTED"),"")</f>
        <v/>
      </c>
      <c r="G28" s="18" t="str">
        <f>IF(B28&lt;&gt;"",IFERROR(VLOOKUP(B28,SignOnSheet!$D$5:$K$40,5,FALSE),"NON_LISTED"),"")</f>
        <v/>
      </c>
      <c r="H28" s="18" t="str">
        <f>IF(B28&lt;&gt;"",IFERROR(VLOOKUP(B28,SignOnSheet!$D$5:$K$40,6,FALSE),"NON_LISTED"),"")</f>
        <v/>
      </c>
      <c r="I28" s="39" t="str">
        <f>IF(B28&lt;&gt;"",IFERROR(VLOOKUP(B28,SignOnSheet!$D$5:$K$40,2,FALSE),"NON_LISTED"),"")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IF(ISTEXT(C28),SignOnSheet!$U$44+1,IF(C28&lt;&gt;"",IFERROR(IF(L28&gt;0,RANK(L28,IF(L$6:L$56&gt;0,L$6:L$56,),1)-COUNTIF(L$6:L$56,"=0"),IF(L28&lt;&gt;"",SignOnSheet!$U$44+1,0)),0),""))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3"/>
        <v>24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 t="str">
        <f>IF(B29&lt;&gt;"",IFERROR(VLOOKUP(B29,SignOnSheet!$D$5:$K$40,6,FALSE),"NON_LISTED"),"")</f>
        <v/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IF(ISTEXT(C29),SignOnSheet!$U$44+1,IF(C29&lt;&gt;"",IFERROR(IF(L29&gt;0,RANK(L29,IF(L$6:L$56&gt;0,L$6:L$56,),1)-COUNTIF(L$6:L$56,"=0"),IF(L29&lt;&gt;"",SignOnSheet!$U$44+1,0)),0),""))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3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3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3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3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3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3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3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3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3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3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3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3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3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3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3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3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3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3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phoneticPr fontId="18" type="noConversion"/>
  <conditionalFormatting sqref="B36:B40">
    <cfRule type="duplicateValues" dxfId="7" priority="4"/>
  </conditionalFormatting>
  <conditionalFormatting sqref="B34:B35">
    <cfRule type="duplicateValues" dxfId="6" priority="3"/>
  </conditionalFormatting>
  <conditionalFormatting sqref="B6:B33">
    <cfRule type="duplicateValues" dxfId="5" priority="2"/>
  </conditionalFormatting>
  <conditionalFormatting sqref="C6:C24">
    <cfRule type="duplicateValues" dxfId="4" priority="1"/>
  </conditionalFormatting>
  <pageMargins left="0.71" right="0.71" top="0.75000000000000011" bottom="0.75000000000000011" header="0.31" footer="0.31"/>
  <pageSetup paperSize="9" scale="70" orientation="landscape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H14" sqref="H14:H27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14</v>
      </c>
      <c r="F2" s="94"/>
      <c r="G2" s="94"/>
      <c r="H2" s="94"/>
      <c r="I2" s="94"/>
      <c r="J2" s="94"/>
    </row>
    <row r="3" spans="1:25" x14ac:dyDescent="0.25">
      <c r="B3" s="41" t="s">
        <v>280</v>
      </c>
      <c r="C3" s="83">
        <v>0</v>
      </c>
      <c r="F3" s="94"/>
      <c r="G3" s="94"/>
      <c r="H3" s="94"/>
      <c r="I3" s="94"/>
      <c r="J3" s="18">
        <v>0</v>
      </c>
    </row>
    <row r="4" spans="1:25" x14ac:dyDescent="0.25">
      <c r="B4" s="41" t="s">
        <v>281</v>
      </c>
      <c r="C4">
        <v>0</v>
      </c>
      <c r="J4" s="18"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482</v>
      </c>
      <c r="C6" s="11">
        <v>4506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v>4</v>
      </c>
      <c r="I6" s="39">
        <f>IF(B6&lt;&gt;"",IFERROR(VLOOKUP(B6,SignOnSheet!$D$5:$K$40,2,FALSE),"NON_LISTED"),"")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2706</v>
      </c>
      <c r="K6" s="19">
        <f t="shared" ref="K6:K56" si="1">IF(C6&lt;&gt;"",IFERROR(IF(C6&gt;0,RANK(J6,IF(J$6:J$56&gt;0,J$6:J$56,),1)-COUNTIF(J$6:J$56,"=0"),IF(C6="",COUNT(J$6:J$56)+1,0)),0),"")</f>
        <v>3</v>
      </c>
      <c r="L6" s="19">
        <f t="shared" ref="L6:L56" si="2">IFERROR(IF(J6&lt;&gt;"",J6/F6,"")/H6,"")</f>
        <v>676.5</v>
      </c>
      <c r="M6" s="18">
        <f>IF(ISTEXT(C6),SignOnSheet!$U$44+1,IF(C6&lt;&gt;"",IFERROR(IF(L6&gt;0,RANK(L6,IF(L$6:L$56&gt;0,L$6:L$56,),1)-COUNTIF(L$6:L$56,"=0"),IF(L6&lt;&gt;"",SignOnSheet!$U$44+1,0)),0),""))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2</v>
      </c>
      <c r="B7" s="11">
        <v>2643</v>
      </c>
      <c r="C7" s="11">
        <v>4646</v>
      </c>
      <c r="D7" s="17" t="str">
        <f>IF(B7&lt;&gt;"",IFERROR(VLOOKUP(B7,SignOnSheet!$D$5:$N$40,7,FALSE),"NON_LISTED"),"")</f>
        <v>Paresh Patel-Matt Olivier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v>4</v>
      </c>
      <c r="I7" s="39">
        <f>IF(B7&lt;&gt;"",IFERROR(VLOOKUP(B7,SignOnSheet!$D$5:$K$40,2,FALSE),"NON_LISTED"),"")</f>
        <v>0</v>
      </c>
      <c r="J7" s="18">
        <f t="shared" si="0"/>
        <v>2806</v>
      </c>
      <c r="K7" s="19">
        <f t="shared" si="1"/>
        <v>8</v>
      </c>
      <c r="L7" s="19">
        <f t="shared" si="2"/>
        <v>701.5</v>
      </c>
      <c r="M7" s="18">
        <f>IF(ISTEXT(C7),SignOnSheet!$U$44+1,IF(C7&lt;&gt;"",IFERROR(IF(L7&gt;0,RANK(L7,IF(L$6:L$56&gt;0,L$6:L$56,),1)-COUNTIF(L$6:L$56,"=0"),IF(L7&lt;&gt;"",SignOnSheet!$U$44+1,0)),0),""))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56" si="3">A7+1</f>
        <v>3</v>
      </c>
      <c r="B8" s="11">
        <v>2650</v>
      </c>
      <c r="C8" s="11">
        <v>4720</v>
      </c>
      <c r="D8" s="17" t="str">
        <f>IF(B8&lt;&gt;"",IFERROR(VLOOKUP(B8,SignOnSheet!$D$5:$N$40,7,FALSE),"NON_LISTED"),"")</f>
        <v>Alistair Bush-Andrew Stanley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v>4</v>
      </c>
      <c r="I8" s="39">
        <f>IF(B8&lt;&gt;"",IFERROR(VLOOKUP(B8,SignOnSheet!$D$5:$K$40,2,FALSE),"NON_LISTED"),"")</f>
        <v>0</v>
      </c>
      <c r="J8" s="18">
        <f t="shared" si="0"/>
        <v>2840</v>
      </c>
      <c r="K8" s="19">
        <f t="shared" si="1"/>
        <v>9</v>
      </c>
      <c r="L8" s="19">
        <f t="shared" si="2"/>
        <v>710</v>
      </c>
      <c r="M8" s="18">
        <f>IF(ISTEXT(C8),SignOnSheet!$U$44+1,IF(C8&lt;&gt;"",IFERROR(IF(L8&gt;0,RANK(L8,IF(L$6:L$56&gt;0,L$6:L$56,),1)-COUNTIF(L$6:L$56,"=0"),IF(L8&lt;&gt;"",SignOnSheet!$U$44+1,0)),0),""))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4</v>
      </c>
      <c r="B9" s="11">
        <v>2645</v>
      </c>
      <c r="C9" s="11">
        <v>4909</v>
      </c>
      <c r="D9" s="17" t="str">
        <f>IF(B9&lt;&gt;"",IFERROR(VLOOKUP(B9,SignOnSheet!$D$5:$N$40,7,FALSE),"NON_LISTED"),"")</f>
        <v>Mike Goodyear-Kyle Boman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v>4</v>
      </c>
      <c r="I9" s="39">
        <f>IF(B9&lt;&gt;"",IFERROR(VLOOKUP(B9,SignOnSheet!$D$5:$K$40,2,FALSE),"NON_LISTED"),"")</f>
        <v>0</v>
      </c>
      <c r="J9" s="18">
        <f t="shared" si="0"/>
        <v>2949</v>
      </c>
      <c r="K9" s="19">
        <f t="shared" si="1"/>
        <v>12</v>
      </c>
      <c r="L9" s="19">
        <f t="shared" si="2"/>
        <v>737.25</v>
      </c>
      <c r="M9" s="18">
        <f>IF(ISTEXT(C9),SignOnSheet!$U$44+1,IF(C9&lt;&gt;"",IFERROR(IF(L9&gt;0,RANK(L9,IF(L$6:L$56&gt;0,L$6:L$56,),1)-COUNTIF(L$6:L$56,"=0"),IF(L9&lt;&gt;"",SignOnSheet!$U$44+1,0)),0),""))</f>
        <v>5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5</v>
      </c>
      <c r="B10" s="11">
        <v>1659</v>
      </c>
      <c r="C10" s="11">
        <v>4933</v>
      </c>
      <c r="D10" s="17" t="str">
        <f>IF(B10&lt;&gt;"",IFERROR(VLOOKUP(B10,SignOnSheet!$D$5:$N$40,7,FALSE),"NON_LISTED"),"")</f>
        <v>Michael Sulzer-Andreas Schmidt</v>
      </c>
      <c r="E10" s="18" t="str">
        <f>IF(B10&lt;&gt;"",IFERROR(VLOOKUP(B10,SignOnSheet!$D$5:$K$40,3,FALSE),"NON_LISTED"),"")</f>
        <v>Nacra F18 Infusion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v>4</v>
      </c>
      <c r="I10" s="39">
        <f>IF(B10&lt;&gt;"",IFERROR(VLOOKUP(B10,SignOnSheet!$D$5:$K$40,2,FALSE),"NON_LISTED"),"")</f>
        <v>0</v>
      </c>
      <c r="J10" s="18">
        <f t="shared" si="0"/>
        <v>2973</v>
      </c>
      <c r="K10" s="19">
        <f t="shared" si="1"/>
        <v>13</v>
      </c>
      <c r="L10" s="19">
        <f t="shared" si="2"/>
        <v>743.25</v>
      </c>
      <c r="M10" s="18">
        <f>IF(ISTEXT(C10),SignOnSheet!$U$44+1,IF(C10&lt;&gt;"",IFERROR(IF(L10&gt;0,RANK(L10,IF(L$6:L$56&gt;0,L$6:L$56,),1)-COUNTIF(L$6:L$56,"=0"),IF(L10&lt;&gt;"",SignOnSheet!$U$44+1,0)),0),""))</f>
        <v>7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6</v>
      </c>
      <c r="B11" s="11">
        <v>2742</v>
      </c>
      <c r="C11" s="11">
        <v>5034</v>
      </c>
      <c r="D11" s="17" t="str">
        <f>IF(B11&lt;&gt;"",IFERROR(VLOOKUP(B11,SignOnSheet!$D$5:$N$40,7,FALSE),"NON_LISTED"),"")</f>
        <v>Roland van de Ven-Peter Scheren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v>4</v>
      </c>
      <c r="I11" s="39">
        <f>IF(B11&lt;&gt;"",IFERROR(VLOOKUP(B11,SignOnSheet!$D$5:$K$40,2,FALSE),"NON_LISTED"),"")</f>
        <v>0</v>
      </c>
      <c r="J11" s="18">
        <f t="shared" si="0"/>
        <v>3034</v>
      </c>
      <c r="K11" s="19">
        <f t="shared" si="1"/>
        <v>15</v>
      </c>
      <c r="L11" s="19">
        <f t="shared" si="2"/>
        <v>758.5</v>
      </c>
      <c r="M11" s="18">
        <f>IF(ISTEXT(C11),SignOnSheet!$U$44+1,IF(C11&lt;&gt;"",IFERROR(IF(L11&gt;0,RANK(L11,IF(L$6:L$56&gt;0,L$6:L$56,),1)-COUNTIF(L$6:L$56,"=0"),IF(L11&lt;&gt;"",SignOnSheet!$U$44+1,0)),0),""))</f>
        <v>9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7</v>
      </c>
      <c r="B12" s="11">
        <v>2751</v>
      </c>
      <c r="C12" s="11">
        <v>5244</v>
      </c>
      <c r="D12" s="17" t="str">
        <f>IF(B12&lt;&gt;"",IFERROR(VLOOKUP(B12,SignOnSheet!$D$5:$N$40,7,FALSE),"NON_LISTED"),"")</f>
        <v>Jason Reuben-Adam Lovett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v>4</v>
      </c>
      <c r="I12" s="39">
        <f>IF(B12&lt;&gt;"",IFERROR(VLOOKUP(B12,SignOnSheet!$D$5:$K$40,2,FALSE),"NON_LISTED"),"")</f>
        <v>0</v>
      </c>
      <c r="J12" s="18">
        <f t="shared" si="0"/>
        <v>3164</v>
      </c>
      <c r="K12" s="19">
        <f t="shared" si="1"/>
        <v>17</v>
      </c>
      <c r="L12" s="19">
        <f t="shared" si="2"/>
        <v>791</v>
      </c>
      <c r="M12" s="18">
        <f>IF(ISTEXT(C12),SignOnSheet!$U$44+1,IF(C12&lt;&gt;"",IFERROR(IF(L12&gt;0,RANK(L12,IF(L$6:L$56&gt;0,L$6:L$56,),1)-COUNTIF(L$6:L$56,"=0"),IF(L12&lt;&gt;"",SignOnSheet!$U$44+1,0)),0),""))</f>
        <v>13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8</v>
      </c>
      <c r="B13" s="11">
        <v>2471</v>
      </c>
      <c r="C13" s="11">
        <v>5343</v>
      </c>
      <c r="D13" s="17" t="str">
        <f>IF(B13&lt;&gt;"",IFERROR(VLOOKUP(B13,SignOnSheet!$D$5:$N$40,7,FALSE),"NON_LISTED"),"")</f>
        <v>Mark Henderson-Shane Rumbold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v>4</v>
      </c>
      <c r="I13" s="39">
        <f>IF(B13&lt;&gt;"",IFERROR(VLOOKUP(B13,SignOnSheet!$D$5:$K$40,2,FALSE),"NON_LISTED"),"")</f>
        <v>0</v>
      </c>
      <c r="J13" s="18">
        <f t="shared" si="0"/>
        <v>3223</v>
      </c>
      <c r="K13" s="19">
        <f t="shared" si="1"/>
        <v>19</v>
      </c>
      <c r="L13" s="19">
        <f t="shared" si="2"/>
        <v>805.75</v>
      </c>
      <c r="M13" s="18">
        <f>IF(ISTEXT(C13),SignOnSheet!$U$44+1,IF(C13&lt;&gt;"",IFERROR(IF(L13&gt;0,RANK(L13,IF(L$6:L$56&gt;0,L$6:L$56,),1)-COUNTIF(L$6:L$56,"=0"),IF(L13&lt;&gt;"",SignOnSheet!$U$44+1,0)),0),""))</f>
        <v>16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9</v>
      </c>
      <c r="B14" s="11">
        <v>23</v>
      </c>
      <c r="C14" s="11">
        <v>4343</v>
      </c>
      <c r="D14" s="17" t="str">
        <f>IF(B14&lt;&gt;"",IFERROR(VLOOKUP(B14,SignOnSheet!$D$5:$N$40,7,FALSE),"NON_LISTED"),"")</f>
        <v>Garth Loudon-Robbie Edouard</v>
      </c>
      <c r="E14" s="18" t="str">
        <f>IF(B14&lt;&gt;"",IFERROR(VLOOKUP(B14,SignOnSheet!$D$5:$K$40,3,FALSE),"NON_LISTED"),"")</f>
        <v>Hobie 16</v>
      </c>
      <c r="F14" s="18">
        <f>IF(B14&lt;&gt;"",IFERROR(VLOOKUP(B14,SignOnSheet!$D$5:$K$40,4,FALSE),"NON_LISTED"),"")</f>
        <v>1.21</v>
      </c>
      <c r="G14" s="18" t="str">
        <f>IF(B14&lt;&gt;"",IFERROR(VLOOKUP(B14,SignOnSheet!$D$5:$K$40,5,FALSE),"NON_LISTED"),"")</f>
        <v>B</v>
      </c>
      <c r="H14" s="18">
        <v>3</v>
      </c>
      <c r="I14" s="39">
        <f>IF(B14&lt;&gt;"",IFERROR(VLOOKUP(B14,SignOnSheet!$D$5:$K$40,2,FALSE),"NON_LISTED"),"")</f>
        <v>0</v>
      </c>
      <c r="J14" s="18">
        <f t="shared" si="0"/>
        <v>2623</v>
      </c>
      <c r="K14" s="19">
        <f t="shared" si="1"/>
        <v>1</v>
      </c>
      <c r="L14" s="19">
        <f t="shared" si="2"/>
        <v>722.58953168044081</v>
      </c>
      <c r="M14" s="18">
        <f>IF(ISTEXT(C14),SignOnSheet!$U$44+1,IF(C14&lt;&gt;"",IFERROR(IF(L14&gt;0,RANK(L14,IF(L$6:L$56&gt;0,L$6:L$56,),1)-COUNTIF(L$6:L$56,"=0"),IF(L14&lt;&gt;"",SignOnSheet!$U$44+1,0)),0),""))</f>
        <v>4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10</v>
      </c>
      <c r="B15" s="11">
        <v>113744</v>
      </c>
      <c r="C15" s="11">
        <v>4454</v>
      </c>
      <c r="D15" s="17" t="str">
        <f>IF(B15&lt;&gt;"",IFERROR(VLOOKUP(B15,SignOnSheet!$D$5:$N$40,7,FALSE),"NON_LISTED"),"")</f>
        <v>Grahame Southwick-Sharon Rayner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v>3</v>
      </c>
      <c r="I15" s="39">
        <f>IF(B15&lt;&gt;"",IFERROR(VLOOKUP(B15,SignOnSheet!$D$5:$K$40,2,FALSE),"NON_LISTED"),"")</f>
        <v>0</v>
      </c>
      <c r="J15" s="18">
        <f t="shared" si="0"/>
        <v>2694</v>
      </c>
      <c r="K15" s="19">
        <f t="shared" si="1"/>
        <v>2</v>
      </c>
      <c r="L15" s="19">
        <f t="shared" si="2"/>
        <v>742.14876033057851</v>
      </c>
      <c r="M15" s="18">
        <f>IF(ISTEXT(C15),SignOnSheet!$U$44+1,IF(C15&lt;&gt;"",IFERROR(IF(L15&gt;0,RANK(L15,IF(L$6:L$56&gt;0,L$6:L$56,),1)-COUNTIF(L$6:L$56,"=0"),IF(L15&lt;&gt;"",SignOnSheet!$U$44+1,0)),0),""))</f>
        <v>6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11</v>
      </c>
      <c r="B16" s="11">
        <v>114146</v>
      </c>
      <c r="C16" s="11">
        <v>4514</v>
      </c>
      <c r="D16" s="17" t="str">
        <f>IF(B16&lt;&gt;"",IFERROR(VLOOKUP(B16,SignOnSheet!$D$5:$N$40,7,FALSE),"NON_LISTED"),"")</f>
        <v>Andrew Boyd-Kim Troll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v>3</v>
      </c>
      <c r="I16" s="39">
        <f>IF(B16&lt;&gt;"",IFERROR(VLOOKUP(B16,SignOnSheet!$D$5:$K$40,2,FALSE),"NON_LISTED"),"")</f>
        <v>0</v>
      </c>
      <c r="J16" s="18">
        <f t="shared" si="0"/>
        <v>2714</v>
      </c>
      <c r="K16" s="19">
        <f t="shared" si="1"/>
        <v>4</v>
      </c>
      <c r="L16" s="19">
        <f t="shared" si="2"/>
        <v>747.65840220385678</v>
      </c>
      <c r="M16" s="18">
        <f>IF(ISTEXT(C16),SignOnSheet!$U$44+1,IF(C16&lt;&gt;"",IFERROR(IF(L16&gt;0,RANK(L16,IF(L$6:L$56&gt;0,L$6:L$56,),1)-COUNTIF(L$6:L$56,"=0"),IF(L16&lt;&gt;"",SignOnSheet!$U$44+1,0)),0),""))</f>
        <v>8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3"/>
        <v>12</v>
      </c>
      <c r="B17" s="11">
        <v>115080</v>
      </c>
      <c r="C17" s="11">
        <v>4556</v>
      </c>
      <c r="D17" s="17" t="str">
        <f>IF(B17&lt;&gt;"",IFERROR(VLOOKUP(B17,SignOnSheet!$D$5:$N$40,7,FALSE),"NON_LISTED"),"")</f>
        <v>Clementine James-Laura Kelly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v>3</v>
      </c>
      <c r="I17" s="39">
        <f>IF(B17&lt;&gt;"",IFERROR(VLOOKUP(B17,SignOnSheet!$D$5:$K$40,2,FALSE),"NON_LISTED"),"")</f>
        <v>0</v>
      </c>
      <c r="J17" s="18">
        <f t="shared" si="0"/>
        <v>2756</v>
      </c>
      <c r="K17" s="19">
        <f t="shared" si="1"/>
        <v>5</v>
      </c>
      <c r="L17" s="19">
        <f t="shared" si="2"/>
        <v>759.22865013774106</v>
      </c>
      <c r="M17" s="18">
        <f>IF(ISTEXT(C17),SignOnSheet!$U$44+1,IF(C17&lt;&gt;"",IFERROR(IF(L17&gt;0,RANK(L17,IF(L$6:L$56&gt;0,L$6:L$56,),1)-COUNTIF(L$6:L$56,"=0"),IF(L17&lt;&gt;"",SignOnSheet!$U$44+1,0)),0),""))</f>
        <v>10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3"/>
        <v>13</v>
      </c>
      <c r="B18" s="35">
        <v>115106</v>
      </c>
      <c r="C18" s="35">
        <v>4628</v>
      </c>
      <c r="D18" s="17" t="str">
        <f>IF(B18&lt;&gt;"",IFERROR(VLOOKUP(B18,SignOnSheet!$D$5:$N$40,7,FALSE),"NON_LISTED"),"")</f>
        <v>Robert Fine-Stephanie Goodyear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v>3</v>
      </c>
      <c r="I18" s="39">
        <f>IF(B18&lt;&gt;"",IFERROR(VLOOKUP(B18,SignOnSheet!$D$5:$K$40,2,FALSE),"NON_LISTED"),"")</f>
        <v>0</v>
      </c>
      <c r="J18" s="18">
        <f t="shared" si="0"/>
        <v>2788</v>
      </c>
      <c r="K18" s="19">
        <f t="shared" si="1"/>
        <v>6</v>
      </c>
      <c r="L18" s="19">
        <f t="shared" si="2"/>
        <v>768.04407713498631</v>
      </c>
      <c r="M18" s="18">
        <f>IF(ISTEXT(C18),SignOnSheet!$U$44+1,IF(C18&lt;&gt;"",IFERROR(IF(L18&gt;0,RANK(L18,IF(L$6:L$56&gt;0,L$6:L$56,),1)-COUNTIF(L$6:L$56,"=0"),IF(L18&lt;&gt;"",SignOnSheet!$U$44+1,0)),0),""))</f>
        <v>11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3"/>
        <v>14</v>
      </c>
      <c r="B19" s="11">
        <v>112480</v>
      </c>
      <c r="C19" s="11">
        <v>4640</v>
      </c>
      <c r="D19" s="17" t="str">
        <f>IF(B19&lt;&gt;"",IFERROR(VLOOKUP(B19,SignOnSheet!$D$5:$N$40,7,FALSE),"NON_LISTED"),"")</f>
        <v>Craig Wood-Carrie Wood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v>3</v>
      </c>
      <c r="I19" s="39">
        <f>IF(B19&lt;&gt;"",IFERROR(VLOOKUP(B19,SignOnSheet!$D$5:$K$40,2,FALSE),"NON_LISTED"),"")</f>
        <v>0</v>
      </c>
      <c r="J19" s="18">
        <f t="shared" si="0"/>
        <v>2800</v>
      </c>
      <c r="K19" s="19">
        <f t="shared" si="1"/>
        <v>7</v>
      </c>
      <c r="L19" s="19">
        <f t="shared" si="2"/>
        <v>771.34986225895318</v>
      </c>
      <c r="M19" s="18">
        <f>IF(ISTEXT(C19),SignOnSheet!$U$44+1,IF(C19&lt;&gt;"",IFERROR(IF(L19&gt;0,RANK(L19,IF(L$6:L$56&gt;0,L$6:L$56,),1)-COUNTIF(L$6:L$56,"=0"),IF(L19&lt;&gt;"",SignOnSheet!$U$44+1,0)),0),""))</f>
        <v>12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3"/>
        <v>15</v>
      </c>
      <c r="B20" s="11">
        <v>91082</v>
      </c>
      <c r="C20" s="11">
        <v>4757</v>
      </c>
      <c r="D20" s="17" t="str">
        <f>IF(B20&lt;&gt;"",IFERROR(VLOOKUP(B20,SignOnSheet!$D$5:$N$40,7,FALSE),"NON_LISTED"),"")</f>
        <v>David Scott-Suzanne Morton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v>3</v>
      </c>
      <c r="I20" s="39">
        <f>IF(B20&lt;&gt;"",IFERROR(VLOOKUP(B20,SignOnSheet!$D$5:$K$40,2,FALSE),"NON_LISTED"),"")</f>
        <v>0</v>
      </c>
      <c r="J20" s="18">
        <f t="shared" si="0"/>
        <v>2877</v>
      </c>
      <c r="K20" s="19">
        <f t="shared" si="1"/>
        <v>10</v>
      </c>
      <c r="L20" s="19">
        <f t="shared" si="2"/>
        <v>792.56198347107431</v>
      </c>
      <c r="M20" s="18">
        <f>IF(ISTEXT(C20),SignOnSheet!$U$44+1,IF(C20&lt;&gt;"",IFERROR(IF(L20&gt;0,RANK(L20,IF(L$6:L$56&gt;0,L$6:L$56,),1)-COUNTIF(L$6:L$56,"=0"),IF(L20&lt;&gt;"",SignOnSheet!$U$44+1,0)),0),""))</f>
        <v>14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3"/>
        <v>16</v>
      </c>
      <c r="B21" s="11">
        <v>113344</v>
      </c>
      <c r="C21" s="11">
        <v>4844</v>
      </c>
      <c r="D21" s="17" t="str">
        <f>IF(B21&lt;&gt;"",IFERROR(VLOOKUP(B21,SignOnSheet!$D$5:$N$40,7,FALSE),"NON_LISTED"),"")</f>
        <v>Cyrille Girardin-Rob Pettit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v>3</v>
      </c>
      <c r="I21" s="39">
        <f>IF(B21&lt;&gt;"",IFERROR(VLOOKUP(B21,SignOnSheet!$D$5:$K$40,2,FALSE),"NON_LISTED"),"")</f>
        <v>0</v>
      </c>
      <c r="J21" s="18">
        <f t="shared" si="0"/>
        <v>2924</v>
      </c>
      <c r="K21" s="19">
        <f t="shared" si="1"/>
        <v>11</v>
      </c>
      <c r="L21" s="19">
        <f t="shared" si="2"/>
        <v>805.50964187327827</v>
      </c>
      <c r="M21" s="18">
        <f>IF(ISTEXT(C21),SignOnSheet!$U$44+1,IF(C21&lt;&gt;"",IFERROR(IF(L21&gt;0,RANK(L21,IF(L$6:L$56&gt;0,L$6:L$56,),1)-COUNTIF(L$6:L$56,"=0"),IF(L21&lt;&gt;"",SignOnSheet!$U$44+1,0)),0),""))</f>
        <v>15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3"/>
        <v>17</v>
      </c>
      <c r="B22" s="11">
        <v>112647</v>
      </c>
      <c r="C22" s="11">
        <v>5014</v>
      </c>
      <c r="D22" s="17" t="str">
        <f>IF(B22&lt;&gt;"",IFERROR(VLOOKUP(B22,SignOnSheet!$D$5:$N$40,7,FALSE),"NON_LISTED"),"")</f>
        <v>John van der Vyver-Sam van der Vyver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v>3</v>
      </c>
      <c r="I22" s="39">
        <f>IF(B22&lt;&gt;"",IFERROR(VLOOKUP(B22,SignOnSheet!$D$5:$K$40,2,FALSE),"NON_LISTED"),"")</f>
        <v>0</v>
      </c>
      <c r="J22" s="18">
        <f t="shared" si="0"/>
        <v>3014</v>
      </c>
      <c r="K22" s="19">
        <f t="shared" si="1"/>
        <v>14</v>
      </c>
      <c r="L22" s="19">
        <f t="shared" si="2"/>
        <v>830.30303030303037</v>
      </c>
      <c r="M22" s="18">
        <f>IF(ISTEXT(C22),SignOnSheet!$U$44+1,IF(C22&lt;&gt;"",IFERROR(IF(L22&gt;0,RANK(L22,IF(L$6:L$56&gt;0,L$6:L$56,),1)-COUNTIF(L$6:L$56,"=0"),IF(L22&lt;&gt;"",SignOnSheet!$U$44+1,0)),0),""))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3"/>
        <v>18</v>
      </c>
      <c r="B23" s="11">
        <v>115081</v>
      </c>
      <c r="C23" s="92">
        <v>5037</v>
      </c>
      <c r="D23" s="17" t="str">
        <f>IF(B23&lt;&gt;"",IFERROR(VLOOKUP(B23,SignOnSheet!$D$5:$N$40,7,FALSE),"NON_LISTED"),"")</f>
        <v>Joe Bilstein-Chiara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v>3</v>
      </c>
      <c r="I23" s="39">
        <f>IF(B23&lt;&gt;"",IFERROR(VLOOKUP(B23,SignOnSheet!$D$5:$K$40,2,FALSE),"NON_LISTED"),"")</f>
        <v>0</v>
      </c>
      <c r="J23" s="18">
        <f t="shared" si="0"/>
        <v>3037</v>
      </c>
      <c r="K23" s="19">
        <f t="shared" si="1"/>
        <v>16</v>
      </c>
      <c r="L23" s="19">
        <f t="shared" si="2"/>
        <v>836.63911845730036</v>
      </c>
      <c r="M23" s="18">
        <f>IF(ISTEXT(C23),SignOnSheet!$U$44+1,IF(C23&lt;&gt;"",IFERROR(IF(L23&gt;0,RANK(L23,IF(L$6:L$56&gt;0,L$6:L$56,),1)-COUNTIF(L$6:L$56,"=0"),IF(L23&lt;&gt;"",SignOnSheet!$U$44+1,0)),0),""))</f>
        <v>18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3"/>
        <v>19</v>
      </c>
      <c r="B24" s="11">
        <v>112555</v>
      </c>
      <c r="C24" s="11">
        <v>5341</v>
      </c>
      <c r="D24" s="17" t="str">
        <f>IF(B24&lt;&gt;"",IFERROR(VLOOKUP(B24,SignOnSheet!$D$5:$N$40,7,FALSE),"NON_LISTED"),"")</f>
        <v>Kees De Graaf-Anna Chandler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v>3</v>
      </c>
      <c r="I24" s="39">
        <f>IF(B24&lt;&gt;"",IFERROR(VLOOKUP(B24,SignOnSheet!$D$5:$K$40,2,FALSE),"NON_LISTED"),"")</f>
        <v>0</v>
      </c>
      <c r="J24" s="18">
        <f t="shared" si="0"/>
        <v>3221</v>
      </c>
      <c r="K24" s="19">
        <f t="shared" si="1"/>
        <v>18</v>
      </c>
      <c r="L24" s="19">
        <f t="shared" si="2"/>
        <v>887.32782369146014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3"/>
        <v>20</v>
      </c>
      <c r="B25" s="11">
        <v>108961</v>
      </c>
      <c r="C25" s="11">
        <v>5359</v>
      </c>
      <c r="D25" s="17" t="str">
        <f>IF(B25&lt;&gt;"",IFERROR(VLOOKUP(B25,SignOnSheet!$D$5:$N$40,7,FALSE),"NON_LISTED"),"")</f>
        <v>Sarah Scott-Justin Hoon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v>3</v>
      </c>
      <c r="I25" s="39">
        <f>IF(B25&lt;&gt;"",IFERROR(VLOOKUP(B25,SignOnSheet!$D$5:$K$40,2,FALSE),"NON_LISTED"),"")</f>
        <v>0</v>
      </c>
      <c r="J25" s="18">
        <f t="shared" si="0"/>
        <v>3239</v>
      </c>
      <c r="K25" s="19">
        <f t="shared" si="1"/>
        <v>20</v>
      </c>
      <c r="L25" s="19">
        <f t="shared" si="2"/>
        <v>892.28650137741045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3"/>
        <v>21</v>
      </c>
      <c r="B26" s="11">
        <v>112607</v>
      </c>
      <c r="C26" s="11">
        <v>5916</v>
      </c>
      <c r="D26" s="17" t="str">
        <f>IF(B26&lt;&gt;"",IFERROR(VLOOKUP(B26,SignOnSheet!$D$5:$N$40,7,FALSE),"NON_LISTED"),"")</f>
        <v>Nassor Alamki-Machano Mussa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v>3</v>
      </c>
      <c r="I26" s="39">
        <f>IF(B26&lt;&gt;"",IFERROR(VLOOKUP(B26,SignOnSheet!$D$5:$K$40,2,FALSE),"NON_LISTED"),"")</f>
        <v>0</v>
      </c>
      <c r="J26" s="18">
        <f t="shared" si="0"/>
        <v>3556</v>
      </c>
      <c r="K26" s="19">
        <f t="shared" si="1"/>
        <v>21</v>
      </c>
      <c r="L26" s="19">
        <f t="shared" si="2"/>
        <v>979.61432506887058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3"/>
        <v>22</v>
      </c>
      <c r="B27" s="11">
        <v>91070</v>
      </c>
      <c r="C27" s="11">
        <v>6020</v>
      </c>
      <c r="D27" s="17" t="str">
        <f>IF(B27&lt;&gt;"",IFERROR(VLOOKUP(B27,SignOnSheet!$D$5:$N$40,7,FALSE),"NON_LISTED"),"")</f>
        <v>Michael Winklmaier-Tanguy Garot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v>3</v>
      </c>
      <c r="I27" s="39">
        <f>IF(B27&lt;&gt;"",IFERROR(VLOOKUP(B27,SignOnSheet!$D$5:$K$40,2,FALSE),"NON_LISTED"),"")</f>
        <v>0</v>
      </c>
      <c r="J27" s="18">
        <f t="shared" si="0"/>
        <v>3620</v>
      </c>
      <c r="K27" s="19">
        <f t="shared" si="1"/>
        <v>22</v>
      </c>
      <c r="L27" s="19">
        <f t="shared" si="2"/>
        <v>997.24517906336087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3"/>
        <v>23</v>
      </c>
      <c r="B28" s="11"/>
      <c r="C28" s="11"/>
      <c r="D28" s="17" t="str">
        <f>IF(B28&lt;&gt;"",IFERROR(VLOOKUP(B28,SignOnSheet!$D$5:$N$40,7,FALSE),"NON_LISTED"),"")</f>
        <v/>
      </c>
      <c r="E28" s="18" t="str">
        <f>IF(B28&lt;&gt;"",IFERROR(VLOOKUP(B28,SignOnSheet!$D$5:$K$40,3,FALSE),"NON_LISTED"),"")</f>
        <v/>
      </c>
      <c r="F28" s="18" t="str">
        <f>IF(B28&lt;&gt;"",IFERROR(VLOOKUP(B28,SignOnSheet!$D$5:$K$40,4,FALSE),"NON_LISTED"),"")</f>
        <v/>
      </c>
      <c r="G28" s="18" t="str">
        <f>IF(B28&lt;&gt;"",IFERROR(VLOOKUP(B28,SignOnSheet!$D$5:$K$40,5,FALSE),"NON_LISTED"),"")</f>
        <v/>
      </c>
      <c r="H28" s="18" t="str">
        <f>IF(B28&lt;&gt;"",IFERROR(VLOOKUP(B28,SignOnSheet!$D$5:$K$40,6,FALSE),"NON_LISTED"),"")</f>
        <v/>
      </c>
      <c r="I28" s="39" t="str">
        <f>IF(B28&lt;&gt;"",IFERROR(VLOOKUP(B28,SignOnSheet!$D$5:$K$40,2,FALSE),"NON_LISTED"),"")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IF(ISTEXT(C28),SignOnSheet!$U$44+1,IF(C28&lt;&gt;"",IFERROR(IF(L28&gt;0,RANK(L28,IF(L$6:L$56&gt;0,L$6:L$56,),1)-COUNTIF(L$6:L$56,"=0"),IF(L28&lt;&gt;"",SignOnSheet!$U$44+1,0)),0),""))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3"/>
        <v>24</v>
      </c>
      <c r="B29" s="11"/>
      <c r="C29" s="11"/>
      <c r="D29" s="17" t="str">
        <f>IF(B29&lt;&gt;"",IFERROR(VLOOKUP(B29,SignOnSheet!$D$5:$N$40,7,FALSE),"NON_LISTED"),"")</f>
        <v/>
      </c>
      <c r="E29" s="18" t="str">
        <f>IF(B29&lt;&gt;"",IFERROR(VLOOKUP(B29,SignOnSheet!$D$5:$K$40,3,FALSE),"NON_LISTED"),"")</f>
        <v/>
      </c>
      <c r="F29" s="18" t="str">
        <f>IF(B29&lt;&gt;"",IFERROR(VLOOKUP(B29,SignOnSheet!$D$5:$K$40,4,FALSE),"NON_LISTED"),"")</f>
        <v/>
      </c>
      <c r="G29" s="18" t="str">
        <f>IF(B29&lt;&gt;"",IFERROR(VLOOKUP(B29,SignOnSheet!$D$5:$K$40,5,FALSE),"NON_LISTED"),"")</f>
        <v/>
      </c>
      <c r="H29" s="18" t="str">
        <f>IF(B29&lt;&gt;"",IFERROR(VLOOKUP(B29,SignOnSheet!$D$5:$K$40,6,FALSE),"NON_LISTED"),"")</f>
        <v/>
      </c>
      <c r="I29" s="39" t="str">
        <f>IF(B29&lt;&gt;"",IFERROR(VLOOKUP(B29,SignOnSheet!$D$5:$K$40,2,FALSE),"NON_LISTED"),"")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IF(ISTEXT(C29),SignOnSheet!$U$44+1,IF(C29&lt;&gt;"",IFERROR(IF(L29&gt;0,RANK(L29,IF(L$6:L$56&gt;0,L$6:L$56,),1)-COUNTIF(L$6:L$56,"=0"),IF(L29&lt;&gt;"",SignOnSheet!$U$44+1,0)),0),""))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3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3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3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3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3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3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3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3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3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3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3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3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3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3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3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3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3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3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3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3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phoneticPr fontId="18" type="noConversion"/>
  <conditionalFormatting sqref="B36:B40">
    <cfRule type="duplicateValues" dxfId="3" priority="4"/>
  </conditionalFormatting>
  <conditionalFormatting sqref="B34:B35">
    <cfRule type="duplicateValues" dxfId="2" priority="3"/>
  </conditionalFormatting>
  <conditionalFormatting sqref="B6:B33">
    <cfRule type="duplicateValues" dxfId="1" priority="2"/>
  </conditionalFormatting>
  <conditionalFormatting sqref="C6:C24">
    <cfRule type="duplicateValues" dxfId="0" priority="1"/>
  </conditionalFormatting>
  <pageMargins left="0.71" right="0.71" top="0.75000000000000011" bottom="0.75000000000000011" header="0.31" footer="0.31"/>
  <pageSetup paperSize="9" scale="73" orientation="landscape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2"/>
  <sheetViews>
    <sheetView workbookViewId="0">
      <selection activeCell="I35" sqref="I35"/>
    </sheetView>
  </sheetViews>
  <sheetFormatPr defaultColWidth="8.88671875" defaultRowHeight="13.2" x14ac:dyDescent="0.25"/>
  <cols>
    <col min="17" max="17" width="10.33203125" customWidth="1"/>
  </cols>
  <sheetData>
    <row r="1" spans="1:29" s="1" customFormat="1" ht="42" thickBot="1" x14ac:dyDescent="0.3">
      <c r="A1" s="79" t="s">
        <v>282</v>
      </c>
      <c r="B1" s="80" t="s">
        <v>283</v>
      </c>
      <c r="C1" s="79" t="s">
        <v>284</v>
      </c>
      <c r="D1" s="80" t="s">
        <v>285</v>
      </c>
      <c r="E1" s="79" t="s">
        <v>286</v>
      </c>
      <c r="F1" s="79" t="s">
        <v>287</v>
      </c>
      <c r="G1" s="79" t="s">
        <v>288</v>
      </c>
      <c r="H1" s="80" t="s">
        <v>74</v>
      </c>
      <c r="I1" s="80" t="s">
        <v>29</v>
      </c>
      <c r="J1" s="79" t="s">
        <v>289</v>
      </c>
      <c r="K1" s="79" t="s">
        <v>290</v>
      </c>
      <c r="L1" s="79" t="s">
        <v>291</v>
      </c>
      <c r="M1" s="79" t="s">
        <v>292</v>
      </c>
      <c r="N1" s="79" t="s">
        <v>293</v>
      </c>
      <c r="O1" s="79" t="s">
        <v>294</v>
      </c>
      <c r="P1" s="79" t="s">
        <v>295</v>
      </c>
      <c r="Q1" s="79" t="s">
        <v>296</v>
      </c>
      <c r="R1" s="79" t="s">
        <v>297</v>
      </c>
      <c r="S1" s="79" t="s">
        <v>298</v>
      </c>
      <c r="T1" s="79" t="s">
        <v>391</v>
      </c>
      <c r="U1" s="79"/>
      <c r="V1" s="79"/>
      <c r="W1" s="79"/>
      <c r="X1" s="79"/>
      <c r="Y1" s="79"/>
      <c r="Z1" s="79"/>
      <c r="AA1" s="79"/>
      <c r="AB1" s="79"/>
      <c r="AC1" s="79"/>
    </row>
    <row r="2" spans="1:29" ht="31.8" thickBot="1" x14ac:dyDescent="0.3">
      <c r="A2" s="77" t="s">
        <v>299</v>
      </c>
      <c r="B2" s="76" t="s">
        <v>52</v>
      </c>
      <c r="C2" s="76" t="s">
        <v>300</v>
      </c>
      <c r="D2" s="76" t="s">
        <v>301</v>
      </c>
      <c r="E2" s="76" t="s">
        <v>302</v>
      </c>
      <c r="F2" s="78"/>
      <c r="G2" s="78"/>
      <c r="H2" s="76" t="s">
        <v>19</v>
      </c>
      <c r="I2" s="76">
        <v>91070</v>
      </c>
      <c r="J2" s="76" t="s">
        <v>303</v>
      </c>
      <c r="K2" s="76" t="s">
        <v>304</v>
      </c>
      <c r="L2" s="76" t="s">
        <v>305</v>
      </c>
      <c r="M2" s="76" t="s">
        <v>306</v>
      </c>
      <c r="N2" s="76" t="s">
        <v>307</v>
      </c>
      <c r="O2" s="76" t="s">
        <v>308</v>
      </c>
      <c r="P2" s="76" t="s">
        <v>309</v>
      </c>
      <c r="Q2" s="78">
        <v>200</v>
      </c>
      <c r="R2" s="78"/>
      <c r="S2" s="78"/>
      <c r="T2" s="78" t="s">
        <v>393</v>
      </c>
      <c r="U2" s="78"/>
      <c r="V2" s="78"/>
      <c r="W2" s="78"/>
      <c r="X2" s="78"/>
      <c r="Y2" s="78"/>
      <c r="Z2" s="78"/>
      <c r="AA2" s="78"/>
      <c r="AB2" s="78"/>
      <c r="AC2" s="78"/>
    </row>
    <row r="3" spans="1:29" ht="31.8" thickBot="1" x14ac:dyDescent="0.3">
      <c r="A3" s="77" t="s">
        <v>310</v>
      </c>
      <c r="B3" s="76" t="s">
        <v>172</v>
      </c>
      <c r="C3" s="76" t="s">
        <v>311</v>
      </c>
      <c r="D3" s="76" t="s">
        <v>312</v>
      </c>
      <c r="E3" s="76" t="s">
        <v>313</v>
      </c>
      <c r="F3" s="78"/>
      <c r="G3" s="78"/>
      <c r="H3" s="76" t="s">
        <v>414</v>
      </c>
      <c r="I3" s="76">
        <v>2643</v>
      </c>
      <c r="J3" s="76" t="s">
        <v>303</v>
      </c>
      <c r="K3" s="76" t="s">
        <v>304</v>
      </c>
      <c r="L3" s="76" t="s">
        <v>304</v>
      </c>
      <c r="M3" s="76" t="s">
        <v>80</v>
      </c>
      <c r="N3" s="76" t="s">
        <v>314</v>
      </c>
      <c r="O3" s="76" t="s">
        <v>315</v>
      </c>
      <c r="P3" s="76" t="s">
        <v>309</v>
      </c>
      <c r="Q3" s="78">
        <v>550</v>
      </c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31.8" thickBot="1" x14ac:dyDescent="0.3">
      <c r="A4" s="77" t="s">
        <v>316</v>
      </c>
      <c r="B4" s="76" t="s">
        <v>53</v>
      </c>
      <c r="C4" s="76" t="s">
        <v>317</v>
      </c>
      <c r="D4" s="76" t="s">
        <v>61</v>
      </c>
      <c r="E4" s="76" t="s">
        <v>318</v>
      </c>
      <c r="F4" s="78"/>
      <c r="G4" s="78"/>
      <c r="H4" s="76" t="s">
        <v>319</v>
      </c>
      <c r="I4" s="76">
        <v>1659</v>
      </c>
      <c r="J4" s="76" t="s">
        <v>303</v>
      </c>
      <c r="K4" s="76" t="s">
        <v>304</v>
      </c>
      <c r="L4" s="76" t="s">
        <v>304</v>
      </c>
      <c r="M4" s="76" t="s">
        <v>80</v>
      </c>
      <c r="N4" s="76" t="s">
        <v>314</v>
      </c>
      <c r="O4" s="76" t="s">
        <v>315</v>
      </c>
      <c r="P4" s="76" t="s">
        <v>309</v>
      </c>
      <c r="Q4" s="78">
        <v>550</v>
      </c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21.6" thickBot="1" x14ac:dyDescent="0.3">
      <c r="A5" s="77" t="s">
        <v>320</v>
      </c>
      <c r="B5" s="76" t="s">
        <v>321</v>
      </c>
      <c r="C5" s="76" t="s">
        <v>322</v>
      </c>
      <c r="D5" s="76" t="s">
        <v>323</v>
      </c>
      <c r="E5" s="76" t="s">
        <v>324</v>
      </c>
      <c r="F5" s="78"/>
      <c r="G5" s="78"/>
      <c r="H5" s="76" t="s">
        <v>19</v>
      </c>
      <c r="I5" s="76">
        <v>112608</v>
      </c>
      <c r="J5" s="76" t="s">
        <v>303</v>
      </c>
      <c r="K5" s="76" t="s">
        <v>305</v>
      </c>
      <c r="L5" s="76" t="s">
        <v>304</v>
      </c>
      <c r="M5" s="76" t="s">
        <v>314</v>
      </c>
      <c r="N5" s="76" t="s">
        <v>314</v>
      </c>
      <c r="O5" s="76" t="s">
        <v>325</v>
      </c>
      <c r="P5" s="76" t="s">
        <v>309</v>
      </c>
      <c r="Q5" s="78">
        <v>350</v>
      </c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21.6" thickBot="1" x14ac:dyDescent="0.3">
      <c r="A6" s="77" t="s">
        <v>326</v>
      </c>
      <c r="B6" s="76" t="s">
        <v>327</v>
      </c>
      <c r="C6" s="76" t="s">
        <v>328</v>
      </c>
      <c r="D6" s="76" t="s">
        <v>329</v>
      </c>
      <c r="E6" s="76" t="s">
        <v>330</v>
      </c>
      <c r="F6" s="78"/>
      <c r="G6" s="78"/>
      <c r="H6" s="76" t="s">
        <v>414</v>
      </c>
      <c r="I6" s="76">
        <v>2648</v>
      </c>
      <c r="J6" s="76" t="s">
        <v>303</v>
      </c>
      <c r="K6" s="76" t="s">
        <v>304</v>
      </c>
      <c r="L6" s="76" t="s">
        <v>305</v>
      </c>
      <c r="M6" s="76" t="s">
        <v>314</v>
      </c>
      <c r="N6" s="76" t="s">
        <v>331</v>
      </c>
      <c r="O6" s="76" t="s">
        <v>315</v>
      </c>
      <c r="P6" s="76" t="s">
        <v>309</v>
      </c>
      <c r="Q6" s="78">
        <v>200</v>
      </c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21.6" thickBot="1" x14ac:dyDescent="0.3">
      <c r="A7" s="77" t="s">
        <v>332</v>
      </c>
      <c r="B7" s="76" t="s">
        <v>333</v>
      </c>
      <c r="C7" s="76" t="s">
        <v>334</v>
      </c>
      <c r="D7" s="76" t="s">
        <v>335</v>
      </c>
      <c r="E7" s="78"/>
      <c r="F7" s="76" t="s">
        <v>335</v>
      </c>
      <c r="G7" s="78"/>
      <c r="H7" s="76" t="s">
        <v>19</v>
      </c>
      <c r="I7" s="76"/>
      <c r="J7" s="78"/>
      <c r="K7" s="76" t="s">
        <v>304</v>
      </c>
      <c r="L7" s="76" t="s">
        <v>304</v>
      </c>
      <c r="M7" s="76" t="s">
        <v>23</v>
      </c>
      <c r="N7" s="76" t="s">
        <v>23</v>
      </c>
      <c r="O7" s="76" t="s">
        <v>336</v>
      </c>
      <c r="P7" s="78"/>
      <c r="Q7" s="78">
        <v>550</v>
      </c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21.6" thickBot="1" x14ac:dyDescent="0.3">
      <c r="A8" s="77" t="s">
        <v>337</v>
      </c>
      <c r="B8" s="76" t="s">
        <v>48</v>
      </c>
      <c r="C8" s="76" t="s">
        <v>338</v>
      </c>
      <c r="D8" s="76" t="s">
        <v>339</v>
      </c>
      <c r="E8" s="76" t="s">
        <v>340</v>
      </c>
      <c r="F8" s="78"/>
      <c r="G8" s="78"/>
      <c r="H8" s="76" t="s">
        <v>19</v>
      </c>
      <c r="I8" s="76">
        <v>72</v>
      </c>
      <c r="J8" s="76" t="s">
        <v>303</v>
      </c>
      <c r="K8" s="76" t="s">
        <v>304</v>
      </c>
      <c r="L8" s="76" t="s">
        <v>305</v>
      </c>
      <c r="M8" s="76" t="s">
        <v>80</v>
      </c>
      <c r="N8" s="76" t="s">
        <v>307</v>
      </c>
      <c r="O8" s="76" t="s">
        <v>315</v>
      </c>
      <c r="P8" s="76" t="s">
        <v>309</v>
      </c>
      <c r="Q8" s="78">
        <v>200</v>
      </c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31.8" thickBot="1" x14ac:dyDescent="0.3">
      <c r="A9" s="77" t="s">
        <v>341</v>
      </c>
      <c r="B9" s="76" t="s">
        <v>65</v>
      </c>
      <c r="C9" s="76" t="s">
        <v>342</v>
      </c>
      <c r="D9" s="76" t="s">
        <v>343</v>
      </c>
      <c r="E9" s="76" t="s">
        <v>344</v>
      </c>
      <c r="F9" s="76" t="s">
        <v>345</v>
      </c>
      <c r="G9" s="78"/>
      <c r="H9" s="76" t="s">
        <v>19</v>
      </c>
      <c r="I9" s="76">
        <v>108726</v>
      </c>
      <c r="J9" s="76" t="s">
        <v>303</v>
      </c>
      <c r="K9" s="76" t="s">
        <v>304</v>
      </c>
      <c r="L9" s="76" t="s">
        <v>304</v>
      </c>
      <c r="M9" s="76" t="s">
        <v>23</v>
      </c>
      <c r="N9" s="76" t="s">
        <v>23</v>
      </c>
      <c r="O9" s="76" t="s">
        <v>315</v>
      </c>
      <c r="P9" s="76" t="s">
        <v>309</v>
      </c>
      <c r="Q9" s="78">
        <v>550</v>
      </c>
      <c r="R9" s="78"/>
      <c r="S9" s="78"/>
      <c r="T9" s="78" t="s">
        <v>392</v>
      </c>
      <c r="U9" s="78"/>
      <c r="V9" s="78"/>
      <c r="W9" s="78"/>
      <c r="X9" s="78"/>
      <c r="Y9" s="78"/>
      <c r="Z9" s="78"/>
      <c r="AA9" s="78"/>
      <c r="AB9" s="78"/>
      <c r="AC9" s="78"/>
    </row>
    <row r="10" spans="1:29" ht="31.8" thickBot="1" x14ac:dyDescent="0.3">
      <c r="A10" s="77" t="s">
        <v>346</v>
      </c>
      <c r="B10" s="76" t="s">
        <v>347</v>
      </c>
      <c r="C10" s="76" t="s">
        <v>348</v>
      </c>
      <c r="D10" s="76" t="s">
        <v>349</v>
      </c>
      <c r="E10" s="76" t="s">
        <v>350</v>
      </c>
      <c r="F10" s="78"/>
      <c r="G10" s="78"/>
      <c r="H10" s="76" t="s">
        <v>19</v>
      </c>
      <c r="I10" s="76">
        <v>106931</v>
      </c>
      <c r="J10" s="78"/>
      <c r="K10" s="76" t="s">
        <v>304</v>
      </c>
      <c r="L10" s="76" t="s">
        <v>305</v>
      </c>
      <c r="M10" s="76" t="s">
        <v>314</v>
      </c>
      <c r="N10" s="76" t="s">
        <v>80</v>
      </c>
      <c r="O10" s="76" t="s">
        <v>315</v>
      </c>
      <c r="P10" s="76" t="s">
        <v>309</v>
      </c>
      <c r="Q10" s="78">
        <v>200</v>
      </c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21.6" thickBot="1" x14ac:dyDescent="0.3">
      <c r="A11" s="77" t="s">
        <v>351</v>
      </c>
      <c r="B11" s="76" t="s">
        <v>352</v>
      </c>
      <c r="C11" s="76" t="s">
        <v>353</v>
      </c>
      <c r="D11" s="78"/>
      <c r="E11" s="78"/>
      <c r="F11" s="78"/>
      <c r="G11" s="78"/>
      <c r="H11" s="76" t="s">
        <v>414</v>
      </c>
      <c r="I11" s="76">
        <v>2160</v>
      </c>
      <c r="J11" s="78"/>
      <c r="K11" s="76" t="s">
        <v>304</v>
      </c>
      <c r="L11" s="76" t="s">
        <v>304</v>
      </c>
      <c r="M11" s="76" t="s">
        <v>307</v>
      </c>
      <c r="N11" s="78"/>
      <c r="O11" s="76" t="s">
        <v>354</v>
      </c>
      <c r="P11" s="76" t="s">
        <v>355</v>
      </c>
      <c r="Q11" s="78">
        <v>550</v>
      </c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31.8" thickBot="1" x14ac:dyDescent="0.3">
      <c r="A12" s="77" t="s">
        <v>356</v>
      </c>
      <c r="B12" s="76" t="s">
        <v>357</v>
      </c>
      <c r="C12" s="76" t="s">
        <v>358</v>
      </c>
      <c r="D12" s="76" t="s">
        <v>359</v>
      </c>
      <c r="E12" s="78"/>
      <c r="F12" s="78"/>
      <c r="G12" s="78"/>
      <c r="H12" s="76" t="s">
        <v>414</v>
      </c>
      <c r="I12" s="76">
        <v>9020</v>
      </c>
      <c r="J12" s="76" t="s">
        <v>303</v>
      </c>
      <c r="K12" s="76" t="s">
        <v>304</v>
      </c>
      <c r="L12" s="76" t="s">
        <v>304</v>
      </c>
      <c r="M12" s="76" t="s">
        <v>314</v>
      </c>
      <c r="N12" s="76" t="s">
        <v>307</v>
      </c>
      <c r="O12" s="76" t="s">
        <v>354</v>
      </c>
      <c r="P12" s="76" t="s">
        <v>355</v>
      </c>
      <c r="Q12" s="78">
        <v>550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21.6" thickBot="1" x14ac:dyDescent="0.3">
      <c r="A13" s="77" t="s">
        <v>360</v>
      </c>
      <c r="B13" s="76" t="s">
        <v>406</v>
      </c>
      <c r="C13" s="76" t="s">
        <v>361</v>
      </c>
      <c r="D13" s="76" t="s">
        <v>407</v>
      </c>
      <c r="E13" s="78"/>
      <c r="F13" s="78"/>
      <c r="G13" s="78"/>
      <c r="H13" s="76" t="s">
        <v>414</v>
      </c>
      <c r="I13" s="76">
        <v>2644</v>
      </c>
      <c r="J13" s="76" t="s">
        <v>303</v>
      </c>
      <c r="K13" s="76" t="s">
        <v>304</v>
      </c>
      <c r="L13" s="76" t="s">
        <v>304</v>
      </c>
      <c r="M13" s="76" t="s">
        <v>80</v>
      </c>
      <c r="N13" s="76" t="s">
        <v>307</v>
      </c>
      <c r="O13" s="76" t="s">
        <v>362</v>
      </c>
      <c r="P13" s="76" t="s">
        <v>355</v>
      </c>
      <c r="Q13" s="78">
        <v>550</v>
      </c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42" thickBot="1" x14ac:dyDescent="0.3">
      <c r="A14" s="77" t="s">
        <v>363</v>
      </c>
      <c r="B14" s="76" t="s">
        <v>364</v>
      </c>
      <c r="C14" s="76" t="s">
        <v>365</v>
      </c>
      <c r="D14" s="76" t="s">
        <v>366</v>
      </c>
      <c r="E14" s="76" t="s">
        <v>367</v>
      </c>
      <c r="F14" s="78"/>
      <c r="G14" s="78"/>
      <c r="H14" s="76" t="s">
        <v>414</v>
      </c>
      <c r="I14" s="76">
        <v>2655</v>
      </c>
      <c r="J14" s="76" t="s">
        <v>303</v>
      </c>
      <c r="K14" s="76" t="s">
        <v>304</v>
      </c>
      <c r="L14" s="76" t="s">
        <v>304</v>
      </c>
      <c r="M14" s="76" t="s">
        <v>23</v>
      </c>
      <c r="N14" s="76" t="s">
        <v>307</v>
      </c>
      <c r="O14" s="76" t="s">
        <v>362</v>
      </c>
      <c r="P14" s="76" t="s">
        <v>355</v>
      </c>
      <c r="Q14" s="78">
        <v>550</v>
      </c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31.8" thickBot="1" x14ac:dyDescent="0.3">
      <c r="A15" s="77" t="s">
        <v>368</v>
      </c>
      <c r="B15" s="76" t="s">
        <v>369</v>
      </c>
      <c r="C15" s="76" t="s">
        <v>370</v>
      </c>
      <c r="D15" s="76" t="s">
        <v>371</v>
      </c>
      <c r="E15" s="76" t="s">
        <v>372</v>
      </c>
      <c r="F15" s="78"/>
      <c r="G15" s="78"/>
      <c r="H15" s="76" t="s">
        <v>414</v>
      </c>
      <c r="I15" s="76"/>
      <c r="J15" s="76" t="s">
        <v>303</v>
      </c>
      <c r="K15" s="76" t="s">
        <v>304</v>
      </c>
      <c r="L15" s="76" t="s">
        <v>305</v>
      </c>
      <c r="M15" s="76" t="s">
        <v>314</v>
      </c>
      <c r="N15" s="76" t="s">
        <v>80</v>
      </c>
      <c r="O15" s="76" t="s">
        <v>315</v>
      </c>
      <c r="P15" s="76" t="s">
        <v>309</v>
      </c>
      <c r="Q15" s="78">
        <v>200</v>
      </c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21.6" thickBot="1" x14ac:dyDescent="0.3">
      <c r="A16" s="76"/>
      <c r="B16" s="76" t="s">
        <v>50</v>
      </c>
      <c r="C16" s="78"/>
      <c r="D16" s="78"/>
      <c r="E16" s="78"/>
      <c r="F16" s="78"/>
      <c r="G16" s="78"/>
      <c r="H16" s="76" t="s">
        <v>19</v>
      </c>
      <c r="I16" s="76">
        <v>111206</v>
      </c>
      <c r="J16" s="78"/>
      <c r="K16" s="76" t="s">
        <v>304</v>
      </c>
      <c r="L16" s="76" t="s">
        <v>304</v>
      </c>
      <c r="M16" s="76" t="s">
        <v>314</v>
      </c>
      <c r="N16" s="76" t="s">
        <v>80</v>
      </c>
      <c r="O16" s="76" t="s">
        <v>373</v>
      </c>
      <c r="P16" s="76" t="s">
        <v>374</v>
      </c>
      <c r="Q16" s="78">
        <v>550</v>
      </c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21.6" thickBot="1" x14ac:dyDescent="0.3">
      <c r="A17" s="76"/>
      <c r="B17" s="76" t="s">
        <v>51</v>
      </c>
      <c r="C17" s="78"/>
      <c r="D17" s="78" t="s">
        <v>403</v>
      </c>
      <c r="E17" s="78"/>
      <c r="F17" s="78"/>
      <c r="G17" s="78"/>
      <c r="H17" s="76" t="s">
        <v>19</v>
      </c>
      <c r="I17" s="76">
        <v>112341</v>
      </c>
      <c r="J17" s="78"/>
      <c r="K17" s="76" t="s">
        <v>304</v>
      </c>
      <c r="L17" s="76" t="s">
        <v>304</v>
      </c>
      <c r="M17" s="78"/>
      <c r="N17" s="78"/>
      <c r="O17" s="76" t="s">
        <v>315</v>
      </c>
      <c r="P17" s="76" t="s">
        <v>309</v>
      </c>
      <c r="Q17" s="78">
        <v>550</v>
      </c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21.6" thickBot="1" x14ac:dyDescent="0.3">
      <c r="A18" s="76"/>
      <c r="B18" s="76" t="s">
        <v>375</v>
      </c>
      <c r="C18" s="78"/>
      <c r="D18" s="78" t="s">
        <v>396</v>
      </c>
      <c r="E18" s="78"/>
      <c r="F18" s="78"/>
      <c r="G18" s="78"/>
      <c r="H18" s="76" t="s">
        <v>19</v>
      </c>
      <c r="I18" s="76">
        <v>112480</v>
      </c>
      <c r="J18" s="78"/>
      <c r="K18" s="78" t="s">
        <v>304</v>
      </c>
      <c r="L18" s="78" t="s">
        <v>305</v>
      </c>
      <c r="M18" s="78"/>
      <c r="N18" s="78"/>
      <c r="O18" s="76" t="s">
        <v>315</v>
      </c>
      <c r="P18" s="76" t="s">
        <v>309</v>
      </c>
      <c r="Q18" s="78">
        <v>200</v>
      </c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3.8" thickBot="1" x14ac:dyDescent="0.3">
      <c r="A19" s="76"/>
      <c r="B19" s="76" t="s">
        <v>376</v>
      </c>
      <c r="C19" s="78"/>
      <c r="D19" s="78"/>
      <c r="E19" s="78"/>
      <c r="F19" s="78"/>
      <c r="G19" s="78"/>
      <c r="H19" s="76" t="s">
        <v>19</v>
      </c>
      <c r="I19" s="76"/>
      <c r="J19" s="78"/>
      <c r="K19" s="78" t="s">
        <v>304</v>
      </c>
      <c r="L19" s="78" t="s">
        <v>304</v>
      </c>
      <c r="M19" s="78"/>
      <c r="N19" s="78"/>
      <c r="O19" s="76" t="s">
        <v>377</v>
      </c>
      <c r="P19" s="76" t="s">
        <v>355</v>
      </c>
      <c r="Q19" s="78">
        <v>550</v>
      </c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21.6" thickBot="1" x14ac:dyDescent="0.3">
      <c r="A20" s="76"/>
      <c r="B20" s="76" t="s">
        <v>378</v>
      </c>
      <c r="C20" s="78"/>
      <c r="D20" s="78" t="s">
        <v>418</v>
      </c>
      <c r="E20" s="78"/>
      <c r="F20" s="78"/>
      <c r="G20" s="78"/>
      <c r="H20" s="76" t="s">
        <v>19</v>
      </c>
      <c r="I20" s="76">
        <v>112660</v>
      </c>
      <c r="J20" s="76" t="s">
        <v>304</v>
      </c>
      <c r="K20" s="76" t="s">
        <v>304</v>
      </c>
      <c r="L20" s="76" t="s">
        <v>304</v>
      </c>
      <c r="M20" s="78"/>
      <c r="N20" s="78"/>
      <c r="O20" s="76" t="s">
        <v>379</v>
      </c>
      <c r="P20" s="76" t="s">
        <v>380</v>
      </c>
      <c r="Q20" s="78">
        <v>550</v>
      </c>
      <c r="R20" s="78"/>
      <c r="S20" s="78"/>
      <c r="T20" s="78" t="s">
        <v>394</v>
      </c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21.6" thickBot="1" x14ac:dyDescent="0.3">
      <c r="A21" s="76"/>
      <c r="B21" s="76" t="s">
        <v>58</v>
      </c>
      <c r="C21" s="78"/>
      <c r="D21" s="78"/>
      <c r="E21" s="78"/>
      <c r="F21" s="78"/>
      <c r="G21" s="78"/>
      <c r="H21" s="76" t="s">
        <v>414</v>
      </c>
      <c r="I21" s="76">
        <v>2653</v>
      </c>
      <c r="J21" s="78"/>
      <c r="K21" s="78" t="s">
        <v>304</v>
      </c>
      <c r="L21" s="78" t="s">
        <v>305</v>
      </c>
      <c r="M21" s="78"/>
      <c r="N21" s="78"/>
      <c r="O21" s="76" t="s">
        <v>315</v>
      </c>
      <c r="P21" s="76" t="s">
        <v>309</v>
      </c>
      <c r="Q21" s="78">
        <v>200</v>
      </c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21.6" thickBot="1" x14ac:dyDescent="0.3">
      <c r="A22" s="76"/>
      <c r="B22" s="76" t="s">
        <v>49</v>
      </c>
      <c r="C22" s="78"/>
      <c r="D22" s="78" t="s">
        <v>417</v>
      </c>
      <c r="E22" s="78"/>
      <c r="F22" s="78"/>
      <c r="G22" s="78"/>
      <c r="H22" s="76" t="s">
        <v>19</v>
      </c>
      <c r="I22" s="76">
        <v>112484</v>
      </c>
      <c r="J22" s="78"/>
      <c r="K22" s="78" t="s">
        <v>304</v>
      </c>
      <c r="L22" s="78" t="s">
        <v>304</v>
      </c>
      <c r="M22" s="78"/>
      <c r="N22" s="78"/>
      <c r="O22" s="76" t="s">
        <v>315</v>
      </c>
      <c r="P22" s="76" t="s">
        <v>309</v>
      </c>
      <c r="Q22" s="78">
        <v>550</v>
      </c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21.6" thickBot="1" x14ac:dyDescent="0.3">
      <c r="A23" s="76"/>
      <c r="B23" s="76" t="s">
        <v>381</v>
      </c>
      <c r="C23" s="78"/>
      <c r="D23" s="78" t="s">
        <v>409</v>
      </c>
      <c r="E23" s="78"/>
      <c r="F23" s="78"/>
      <c r="G23" s="78"/>
      <c r="H23" s="76" t="s">
        <v>382</v>
      </c>
      <c r="I23" s="76">
        <v>112640</v>
      </c>
      <c r="J23" s="78"/>
      <c r="K23" s="76" t="s">
        <v>304</v>
      </c>
      <c r="L23" s="76" t="s">
        <v>304</v>
      </c>
      <c r="M23" s="78"/>
      <c r="N23" s="78"/>
      <c r="O23" s="76" t="s">
        <v>383</v>
      </c>
      <c r="P23" s="76" t="s">
        <v>384</v>
      </c>
      <c r="Q23" s="78">
        <v>550</v>
      </c>
      <c r="R23" s="78"/>
      <c r="S23" s="78"/>
      <c r="T23" s="78" t="s">
        <v>395</v>
      </c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21.6" thickBot="1" x14ac:dyDescent="0.3">
      <c r="A24" s="76"/>
      <c r="B24" s="76" t="s">
        <v>415</v>
      </c>
      <c r="C24" s="78"/>
      <c r="D24" s="78" t="s">
        <v>416</v>
      </c>
      <c r="E24" s="78"/>
      <c r="F24" s="78"/>
      <c r="G24" s="78"/>
      <c r="H24" s="76" t="s">
        <v>19</v>
      </c>
      <c r="I24" s="76">
        <v>112322</v>
      </c>
      <c r="J24" s="78"/>
      <c r="K24" s="76" t="s">
        <v>304</v>
      </c>
      <c r="L24" s="76" t="s">
        <v>304</v>
      </c>
      <c r="M24" s="78"/>
      <c r="N24" s="78"/>
      <c r="O24" s="76" t="s">
        <v>385</v>
      </c>
      <c r="P24" s="76" t="s">
        <v>386</v>
      </c>
      <c r="Q24" s="78">
        <v>550</v>
      </c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21.6" thickBot="1" x14ac:dyDescent="0.3">
      <c r="A25" s="76"/>
      <c r="B25" s="76" t="s">
        <v>54</v>
      </c>
      <c r="C25" s="78"/>
      <c r="D25" s="78" t="s">
        <v>120</v>
      </c>
      <c r="E25" s="78"/>
      <c r="F25" s="78"/>
      <c r="G25" s="78"/>
      <c r="H25" s="76" t="s">
        <v>387</v>
      </c>
      <c r="I25" s="77" t="s">
        <v>70</v>
      </c>
      <c r="J25" s="78"/>
      <c r="K25" s="78" t="s">
        <v>304</v>
      </c>
      <c r="L25" s="78" t="s">
        <v>305</v>
      </c>
      <c r="M25" s="78"/>
      <c r="N25" s="78"/>
      <c r="O25" s="76" t="s">
        <v>315</v>
      </c>
      <c r="P25" s="76" t="s">
        <v>309</v>
      </c>
      <c r="Q25" s="78">
        <v>200</v>
      </c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21.6" thickBot="1" x14ac:dyDescent="0.3">
      <c r="A26" s="76"/>
      <c r="B26" s="76" t="s">
        <v>388</v>
      </c>
      <c r="C26" s="78"/>
      <c r="D26" s="78" t="s">
        <v>63</v>
      </c>
      <c r="E26" s="78"/>
      <c r="F26" s="78"/>
      <c r="G26" s="78"/>
      <c r="H26" s="76" t="s">
        <v>414</v>
      </c>
      <c r="I26" s="76">
        <v>88</v>
      </c>
      <c r="J26" s="78"/>
      <c r="K26" s="78" t="s">
        <v>304</v>
      </c>
      <c r="L26" s="78" t="s">
        <v>304</v>
      </c>
      <c r="M26" s="78"/>
      <c r="N26" s="78"/>
      <c r="O26" s="76" t="s">
        <v>315</v>
      </c>
      <c r="P26" s="76" t="s">
        <v>309</v>
      </c>
      <c r="Q26" s="78">
        <v>550</v>
      </c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21.6" thickBot="1" x14ac:dyDescent="0.3">
      <c r="A27" s="76"/>
      <c r="B27" s="76" t="s">
        <v>389</v>
      </c>
      <c r="C27" s="78"/>
      <c r="D27" s="78" t="s">
        <v>408</v>
      </c>
      <c r="E27" s="78"/>
      <c r="F27" s="78"/>
      <c r="G27" s="78"/>
      <c r="H27" s="76" t="s">
        <v>19</v>
      </c>
      <c r="I27" s="76">
        <v>112607</v>
      </c>
      <c r="J27" s="78"/>
      <c r="K27" s="76" t="s">
        <v>304</v>
      </c>
      <c r="L27" s="76" t="s">
        <v>304</v>
      </c>
      <c r="M27" s="78"/>
      <c r="N27" s="78"/>
      <c r="O27" s="76" t="s">
        <v>390</v>
      </c>
      <c r="P27" s="76" t="s">
        <v>355</v>
      </c>
      <c r="Q27" s="78">
        <v>550</v>
      </c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21.6" thickBot="1" x14ac:dyDescent="0.3">
      <c r="A28" s="76"/>
      <c r="B28" s="76" t="s">
        <v>412</v>
      </c>
      <c r="C28" s="78"/>
      <c r="D28" s="78" t="s">
        <v>413</v>
      </c>
      <c r="E28" s="78"/>
      <c r="F28" s="78"/>
      <c r="G28" s="78"/>
      <c r="H28" s="76" t="s">
        <v>414</v>
      </c>
      <c r="I28" s="76">
        <v>9020</v>
      </c>
      <c r="J28" s="78"/>
      <c r="K28" s="76" t="s">
        <v>304</v>
      </c>
      <c r="L28" s="76" t="s">
        <v>304</v>
      </c>
      <c r="M28" s="78"/>
      <c r="N28" s="78"/>
      <c r="O28" s="76" t="s">
        <v>354</v>
      </c>
      <c r="P28" s="76" t="s">
        <v>355</v>
      </c>
      <c r="Q28" s="78">
        <v>550</v>
      </c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21.6" thickBot="1" x14ac:dyDescent="0.3">
      <c r="A29" s="76"/>
      <c r="B29" s="76" t="s">
        <v>55</v>
      </c>
      <c r="C29" s="78"/>
      <c r="D29" s="78" t="s">
        <v>419</v>
      </c>
      <c r="E29" s="78"/>
      <c r="F29" s="78"/>
      <c r="G29" s="78"/>
      <c r="H29" s="76" t="s">
        <v>21</v>
      </c>
      <c r="I29" s="76">
        <v>75</v>
      </c>
      <c r="J29" s="78"/>
      <c r="K29" s="78" t="s">
        <v>304</v>
      </c>
      <c r="L29" s="78" t="s">
        <v>305</v>
      </c>
      <c r="M29" s="78"/>
      <c r="N29" s="78"/>
      <c r="O29" s="76" t="s">
        <v>315</v>
      </c>
      <c r="P29" s="76" t="s">
        <v>309</v>
      </c>
      <c r="Q29" s="78">
        <v>200</v>
      </c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21.6" thickBot="1" x14ac:dyDescent="0.3">
      <c r="A30" s="76"/>
      <c r="B30" s="76" t="s">
        <v>56</v>
      </c>
      <c r="C30" s="78"/>
      <c r="D30" s="78" t="s">
        <v>64</v>
      </c>
      <c r="E30" s="78"/>
      <c r="F30" s="78"/>
      <c r="G30" s="78"/>
      <c r="H30" s="76" t="s">
        <v>414</v>
      </c>
      <c r="I30" s="76">
        <v>2412</v>
      </c>
      <c r="J30" s="78"/>
      <c r="K30" s="78" t="s">
        <v>304</v>
      </c>
      <c r="L30" s="78" t="s">
        <v>305</v>
      </c>
      <c r="M30" s="78"/>
      <c r="N30" s="78"/>
      <c r="O30" s="76" t="s">
        <v>315</v>
      </c>
      <c r="P30" s="76" t="s">
        <v>309</v>
      </c>
      <c r="Q30" s="78">
        <v>200</v>
      </c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21" thickBot="1" x14ac:dyDescent="0.3">
      <c r="A31" s="76"/>
      <c r="B31" s="82" t="s">
        <v>404</v>
      </c>
      <c r="C31" s="82"/>
      <c r="D31" s="82" t="s">
        <v>405</v>
      </c>
      <c r="E31" s="82"/>
      <c r="F31" s="82"/>
      <c r="G31" s="82"/>
      <c r="H31" s="82" t="s">
        <v>414</v>
      </c>
      <c r="I31" s="82">
        <v>2170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21" thickBot="1" x14ac:dyDescent="0.3">
      <c r="A32" s="76"/>
      <c r="B32" s="78" t="s">
        <v>397</v>
      </c>
      <c r="C32" s="78"/>
      <c r="D32" s="78" t="s">
        <v>398</v>
      </c>
      <c r="E32" s="78"/>
      <c r="F32" s="78"/>
      <c r="G32" s="78"/>
      <c r="H32" s="78" t="s">
        <v>414</v>
      </c>
      <c r="I32" s="78">
        <v>2650</v>
      </c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21" thickBot="1" x14ac:dyDescent="0.3">
      <c r="A33" s="76"/>
      <c r="B33" s="78" t="s">
        <v>399</v>
      </c>
      <c r="C33" s="78"/>
      <c r="D33" s="78" t="s">
        <v>400</v>
      </c>
      <c r="E33" s="78"/>
      <c r="F33" s="78"/>
      <c r="G33" s="78"/>
      <c r="H33" s="78" t="s">
        <v>19</v>
      </c>
      <c r="I33" s="78">
        <v>110333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21" thickBot="1" x14ac:dyDescent="0.3">
      <c r="A34" s="76"/>
      <c r="B34" s="78" t="s">
        <v>401</v>
      </c>
      <c r="C34" s="78"/>
      <c r="D34" s="78" t="s">
        <v>402</v>
      </c>
      <c r="E34" s="78"/>
      <c r="F34" s="78"/>
      <c r="G34" s="78"/>
      <c r="H34" s="78" t="s">
        <v>19</v>
      </c>
      <c r="I34" s="78">
        <v>112488</v>
      </c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21" thickBot="1" x14ac:dyDescent="0.3">
      <c r="A35" s="76"/>
      <c r="B35" s="78" t="s">
        <v>410</v>
      </c>
      <c r="C35" s="78"/>
      <c r="D35" s="78" t="s">
        <v>411</v>
      </c>
      <c r="E35" s="78"/>
      <c r="F35" s="78"/>
      <c r="G35" s="78"/>
      <c r="H35" s="78" t="s">
        <v>414</v>
      </c>
      <c r="I35" s="78">
        <v>2636</v>
      </c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3.8" thickBot="1" x14ac:dyDescent="0.3">
      <c r="A36" s="76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3.8" thickBot="1" x14ac:dyDescent="0.3">
      <c r="A37" s="76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3.8" thickBot="1" x14ac:dyDescent="0.3">
      <c r="A38" s="76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3.8" thickBot="1" x14ac:dyDescent="0.3">
      <c r="A39" s="76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3.8" thickBot="1" x14ac:dyDescent="0.3">
      <c r="A40" s="76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3.8" thickBot="1" x14ac:dyDescent="0.3">
      <c r="A41" s="76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3.8" thickBot="1" x14ac:dyDescent="0.3">
      <c r="A42" s="76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3.8" thickBot="1" x14ac:dyDescent="0.3">
      <c r="A43" s="76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3.8" thickBot="1" x14ac:dyDescent="0.3">
      <c r="A44" s="76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3.8" thickBot="1" x14ac:dyDescent="0.3">
      <c r="A45" s="76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3.8" thickBot="1" x14ac:dyDescent="0.3">
      <c r="A46" s="76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3.8" thickBot="1" x14ac:dyDescent="0.3">
      <c r="A47" s="76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3.8" thickBot="1" x14ac:dyDescent="0.3">
      <c r="A48" s="76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3.8" thickBot="1" x14ac:dyDescent="0.3">
      <c r="A49" s="76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3.8" thickBot="1" x14ac:dyDescent="0.3">
      <c r="A50" s="76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3.8" thickBot="1" x14ac:dyDescent="0.3">
      <c r="A51" s="76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3.8" thickBot="1" x14ac:dyDescent="0.3">
      <c r="A52" s="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3.8" thickBot="1" x14ac:dyDescent="0.3">
      <c r="A53" s="76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3.8" thickBot="1" x14ac:dyDescent="0.3">
      <c r="A54" s="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3.8" thickBot="1" x14ac:dyDescent="0.3">
      <c r="A55" s="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3.8" thickBot="1" x14ac:dyDescent="0.3">
      <c r="A56" s="76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3.8" thickBot="1" x14ac:dyDescent="0.3">
      <c r="A57" s="76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3.8" thickBot="1" x14ac:dyDescent="0.3">
      <c r="A58" s="76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3.8" thickBot="1" x14ac:dyDescent="0.3">
      <c r="A59" s="76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3.8" thickBot="1" x14ac:dyDescent="0.3">
      <c r="A60" s="76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3.8" thickBot="1" x14ac:dyDescent="0.3">
      <c r="A61" s="76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3.8" thickBot="1" x14ac:dyDescent="0.3">
      <c r="A62" s="76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3.8" thickBot="1" x14ac:dyDescent="0.3">
      <c r="A63" s="76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3.8" thickBot="1" x14ac:dyDescent="0.3">
      <c r="A64" s="76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3.8" thickBot="1" x14ac:dyDescent="0.3">
      <c r="A65" s="76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3.8" thickBot="1" x14ac:dyDescent="0.3">
      <c r="A66" s="76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3.8" thickBot="1" x14ac:dyDescent="0.3">
      <c r="A67" s="76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3.8" thickBot="1" x14ac:dyDescent="0.3">
      <c r="A68" s="76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3.8" thickBot="1" x14ac:dyDescent="0.3">
      <c r="A69" s="76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3.8" thickBot="1" x14ac:dyDescent="0.3">
      <c r="A70" s="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3.8" thickBot="1" x14ac:dyDescent="0.3">
      <c r="A71" s="7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3.8" thickBot="1" x14ac:dyDescent="0.3">
      <c r="A72" s="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3.8" thickBot="1" x14ac:dyDescent="0.3">
      <c r="A73" s="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3.8" thickBot="1" x14ac:dyDescent="0.3">
      <c r="A74" s="76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3.8" thickBot="1" x14ac:dyDescent="0.3">
      <c r="A75" s="76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3.8" thickBot="1" x14ac:dyDescent="0.3">
      <c r="A76" s="76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3.8" thickBot="1" x14ac:dyDescent="0.3">
      <c r="A77" s="76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3.8" thickBot="1" x14ac:dyDescent="0.3">
      <c r="A78" s="76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3.8" thickBot="1" x14ac:dyDescent="0.3">
      <c r="A79" s="76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3.8" thickBot="1" x14ac:dyDescent="0.3">
      <c r="A80" s="76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3.8" thickBot="1" x14ac:dyDescent="0.3">
      <c r="A81" s="76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3.8" thickBot="1" x14ac:dyDescent="0.3">
      <c r="A82" s="76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3.8" thickBot="1" x14ac:dyDescent="0.3">
      <c r="A83" s="76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3.8" thickBot="1" x14ac:dyDescent="0.3">
      <c r="A84" s="76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3.8" thickBot="1" x14ac:dyDescent="0.3">
      <c r="A85" s="76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3.8" thickBot="1" x14ac:dyDescent="0.3">
      <c r="A86" s="76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3.8" thickBot="1" x14ac:dyDescent="0.3">
      <c r="A87" s="76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3.8" thickBot="1" x14ac:dyDescent="0.3">
      <c r="A88" s="76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3.8" thickBot="1" x14ac:dyDescent="0.3">
      <c r="A89" s="76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3.8" thickBot="1" x14ac:dyDescent="0.3">
      <c r="A90" s="76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3.8" thickBot="1" x14ac:dyDescent="0.3">
      <c r="A91" s="76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3.8" thickBot="1" x14ac:dyDescent="0.3">
      <c r="A92" s="76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3.8" thickBot="1" x14ac:dyDescent="0.3">
      <c r="A93" s="76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3.8" thickBot="1" x14ac:dyDescent="0.3">
      <c r="A94" s="76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3.8" thickBot="1" x14ac:dyDescent="0.3">
      <c r="A95" s="76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3.8" thickBot="1" x14ac:dyDescent="0.3">
      <c r="A96" s="76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3.8" thickBot="1" x14ac:dyDescent="0.3">
      <c r="A97" s="76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3.8" thickBot="1" x14ac:dyDescent="0.3">
      <c r="A98" s="76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3.8" thickBot="1" x14ac:dyDescent="0.3">
      <c r="A99" s="76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3.8" thickBot="1" x14ac:dyDescent="0.3">
      <c r="A100" s="76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3.8" thickBot="1" x14ac:dyDescent="0.3">
      <c r="A101" s="76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3.8" thickBot="1" x14ac:dyDescent="0.3">
      <c r="A102" s="76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3.8" thickBot="1" x14ac:dyDescent="0.3">
      <c r="A103" s="76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3.8" thickBot="1" x14ac:dyDescent="0.3">
      <c r="A104" s="76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3.8" thickBot="1" x14ac:dyDescent="0.3">
      <c r="A105" s="76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3.8" thickBot="1" x14ac:dyDescent="0.3">
      <c r="A106" s="76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3.8" thickBot="1" x14ac:dyDescent="0.3">
      <c r="A107" s="76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3.8" thickBot="1" x14ac:dyDescent="0.3">
      <c r="A108" s="76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3.8" thickBot="1" x14ac:dyDescent="0.3">
      <c r="A109" s="76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3.8" thickBot="1" x14ac:dyDescent="0.3">
      <c r="A110" s="76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3.8" thickBot="1" x14ac:dyDescent="0.3">
      <c r="A111" s="76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3.8" thickBot="1" x14ac:dyDescent="0.3">
      <c r="A112" s="76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3.8" thickBot="1" x14ac:dyDescent="0.3">
      <c r="A113" s="76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3.8" thickBot="1" x14ac:dyDescent="0.3">
      <c r="A114" s="76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3.8" thickBot="1" x14ac:dyDescent="0.3">
      <c r="A115" s="76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3.8" thickBot="1" x14ac:dyDescent="0.3">
      <c r="A116" s="76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3.8" thickBot="1" x14ac:dyDescent="0.3">
      <c r="A117" s="76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3.8" thickBot="1" x14ac:dyDescent="0.3">
      <c r="A118" s="76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3.8" thickBot="1" x14ac:dyDescent="0.3">
      <c r="A119" s="76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3.8" thickBot="1" x14ac:dyDescent="0.3">
      <c r="A120" s="76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3.8" thickBot="1" x14ac:dyDescent="0.3">
      <c r="A121" s="76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3.8" thickBot="1" x14ac:dyDescent="0.3">
      <c r="A122" s="76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3.8" thickBot="1" x14ac:dyDescent="0.3">
      <c r="A123" s="76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3.8" thickBot="1" x14ac:dyDescent="0.3">
      <c r="A124" s="76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3.8" thickBot="1" x14ac:dyDescent="0.3">
      <c r="A125" s="76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3.8" thickBot="1" x14ac:dyDescent="0.3">
      <c r="A126" s="76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3.8" thickBot="1" x14ac:dyDescent="0.3">
      <c r="A127" s="76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3.8" thickBot="1" x14ac:dyDescent="0.3">
      <c r="A128" s="76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3.8" thickBot="1" x14ac:dyDescent="0.3">
      <c r="A129" s="76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3.8" thickBot="1" x14ac:dyDescent="0.3">
      <c r="A130" s="76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3.8" thickBot="1" x14ac:dyDescent="0.3">
      <c r="A131" s="76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3.8" thickBot="1" x14ac:dyDescent="0.3">
      <c r="A132" s="76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3.8" thickBot="1" x14ac:dyDescent="0.3">
      <c r="A133" s="76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3.8" thickBot="1" x14ac:dyDescent="0.3">
      <c r="A134" s="76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3.8" thickBot="1" x14ac:dyDescent="0.3">
      <c r="A135" s="76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3.8" thickBot="1" x14ac:dyDescent="0.3">
      <c r="A136" s="76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3.8" thickBot="1" x14ac:dyDescent="0.3">
      <c r="A137" s="76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3.8" thickBot="1" x14ac:dyDescent="0.3">
      <c r="A138" s="76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3.8" thickBot="1" x14ac:dyDescent="0.3">
      <c r="A139" s="76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3.8" thickBot="1" x14ac:dyDescent="0.3">
      <c r="A140" s="76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3.8" thickBot="1" x14ac:dyDescent="0.3">
      <c r="A141" s="76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3.8" thickBot="1" x14ac:dyDescent="0.3">
      <c r="A142" s="76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3.8" thickBot="1" x14ac:dyDescent="0.3">
      <c r="A143" s="76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3.8" thickBot="1" x14ac:dyDescent="0.3">
      <c r="A144" s="76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3.8" thickBot="1" x14ac:dyDescent="0.3">
      <c r="A145" s="76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3.8" thickBot="1" x14ac:dyDescent="0.3">
      <c r="A146" s="76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3.8" thickBot="1" x14ac:dyDescent="0.3">
      <c r="A147" s="76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3.8" thickBot="1" x14ac:dyDescent="0.3">
      <c r="A148" s="76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3.8" thickBot="1" x14ac:dyDescent="0.3">
      <c r="A149" s="76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3.8" thickBot="1" x14ac:dyDescent="0.3">
      <c r="A150" s="76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3.8" thickBot="1" x14ac:dyDescent="0.3">
      <c r="A151" s="76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3.8" thickBot="1" x14ac:dyDescent="0.3">
      <c r="A152" s="76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3.8" thickBot="1" x14ac:dyDescent="0.3">
      <c r="A153" s="76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3.8" thickBot="1" x14ac:dyDescent="0.3">
      <c r="A154" s="76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3.8" thickBot="1" x14ac:dyDescent="0.3">
      <c r="A155" s="76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3.8" thickBot="1" x14ac:dyDescent="0.3">
      <c r="A156" s="76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3.8" thickBot="1" x14ac:dyDescent="0.3">
      <c r="A157" s="76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3.8" thickBot="1" x14ac:dyDescent="0.3">
      <c r="A158" s="76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3.8" thickBot="1" x14ac:dyDescent="0.3">
      <c r="A159" s="76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3.8" thickBot="1" x14ac:dyDescent="0.3">
      <c r="A160" s="76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3.8" thickBot="1" x14ac:dyDescent="0.3">
      <c r="A161" s="76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3.8" thickBot="1" x14ac:dyDescent="0.3">
      <c r="A162" s="76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3.8" thickBot="1" x14ac:dyDescent="0.3">
      <c r="A163" s="76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3.8" thickBot="1" x14ac:dyDescent="0.3">
      <c r="A164" s="76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3.8" thickBot="1" x14ac:dyDescent="0.3">
      <c r="A165" s="76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3.8" thickBot="1" x14ac:dyDescent="0.3">
      <c r="A166" s="76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3.8" thickBot="1" x14ac:dyDescent="0.3">
      <c r="A167" s="76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3.8" thickBot="1" x14ac:dyDescent="0.3">
      <c r="A168" s="76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3.8" thickBot="1" x14ac:dyDescent="0.3">
      <c r="A169" s="76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3.8" thickBot="1" x14ac:dyDescent="0.3">
      <c r="A170" s="76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3.8" thickBot="1" x14ac:dyDescent="0.3">
      <c r="A171" s="76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3.8" thickBot="1" x14ac:dyDescent="0.3">
      <c r="A172" s="76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3.8" thickBot="1" x14ac:dyDescent="0.3">
      <c r="A173" s="76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3.8" thickBot="1" x14ac:dyDescent="0.3">
      <c r="A174" s="76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3.8" thickBot="1" x14ac:dyDescent="0.3">
      <c r="A175" s="76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3.8" thickBot="1" x14ac:dyDescent="0.3">
      <c r="A176" s="76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3.8" thickBot="1" x14ac:dyDescent="0.3">
      <c r="A177" s="76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3.8" thickBot="1" x14ac:dyDescent="0.3">
      <c r="A178" s="76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3.8" thickBot="1" x14ac:dyDescent="0.3">
      <c r="A179" s="76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3.8" thickBot="1" x14ac:dyDescent="0.3">
      <c r="A180" s="76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3.8" thickBot="1" x14ac:dyDescent="0.3">
      <c r="A181" s="76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3.8" thickBot="1" x14ac:dyDescent="0.3">
      <c r="A182" s="76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3.8" thickBot="1" x14ac:dyDescent="0.3">
      <c r="A183" s="76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3.8" thickBot="1" x14ac:dyDescent="0.3">
      <c r="A184" s="76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3.8" thickBot="1" x14ac:dyDescent="0.3">
      <c r="A185" s="76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3.8" thickBot="1" x14ac:dyDescent="0.3">
      <c r="A186" s="76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3.8" thickBot="1" x14ac:dyDescent="0.3">
      <c r="A187" s="76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3.8" thickBot="1" x14ac:dyDescent="0.3">
      <c r="A188" s="76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3.8" thickBot="1" x14ac:dyDescent="0.3">
      <c r="A189" s="76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3.8" thickBot="1" x14ac:dyDescent="0.3">
      <c r="A190" s="76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3.8" thickBot="1" x14ac:dyDescent="0.3">
      <c r="A191" s="76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3.8" thickBot="1" x14ac:dyDescent="0.3">
      <c r="A192" s="76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3.8" thickBot="1" x14ac:dyDescent="0.3">
      <c r="A193" s="76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3.8" thickBot="1" x14ac:dyDescent="0.3">
      <c r="A194" s="76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3.8" thickBot="1" x14ac:dyDescent="0.3">
      <c r="A195" s="76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3.8" thickBot="1" x14ac:dyDescent="0.3">
      <c r="A196" s="76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3.8" thickBot="1" x14ac:dyDescent="0.3">
      <c r="A197" s="76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3.8" thickBot="1" x14ac:dyDescent="0.3">
      <c r="A198" s="76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3.8" thickBot="1" x14ac:dyDescent="0.3">
      <c r="A199" s="76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3.8" thickBot="1" x14ac:dyDescent="0.3">
      <c r="A200" s="76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3.8" thickBot="1" x14ac:dyDescent="0.3">
      <c r="A201" s="76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3.8" thickBot="1" x14ac:dyDescent="0.3">
      <c r="A202" s="76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3.8" thickBot="1" x14ac:dyDescent="0.3">
      <c r="A203" s="76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3.8" thickBot="1" x14ac:dyDescent="0.3">
      <c r="A204" s="76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3.8" thickBot="1" x14ac:dyDescent="0.3">
      <c r="A205" s="76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ht="13.8" thickBot="1" x14ac:dyDescent="0.3">
      <c r="A206" s="76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ht="13.8" thickBot="1" x14ac:dyDescent="0.3">
      <c r="A207" s="76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</row>
    <row r="208" spans="1:29" ht="13.8" thickBot="1" x14ac:dyDescent="0.3">
      <c r="A208" s="76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</row>
    <row r="209" spans="1:29" ht="13.8" thickBot="1" x14ac:dyDescent="0.3">
      <c r="A209" s="76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</row>
    <row r="210" spans="1:29" ht="13.8" thickBot="1" x14ac:dyDescent="0.3">
      <c r="A210" s="76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</row>
    <row r="211" spans="1:29" ht="13.8" thickBot="1" x14ac:dyDescent="0.3">
      <c r="A211" s="76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</row>
    <row r="212" spans="1:29" ht="13.8" thickBot="1" x14ac:dyDescent="0.3">
      <c r="A212" s="76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</row>
    <row r="213" spans="1:29" ht="13.8" thickBot="1" x14ac:dyDescent="0.3">
      <c r="A213" s="76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</row>
    <row r="214" spans="1:29" ht="13.8" thickBot="1" x14ac:dyDescent="0.3">
      <c r="A214" s="76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</row>
    <row r="215" spans="1:29" ht="13.8" thickBot="1" x14ac:dyDescent="0.3">
      <c r="A215" s="76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</row>
    <row r="216" spans="1:29" ht="13.8" thickBot="1" x14ac:dyDescent="0.3">
      <c r="A216" s="76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</row>
    <row r="217" spans="1:29" ht="13.8" thickBot="1" x14ac:dyDescent="0.3">
      <c r="A217" s="76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</row>
    <row r="218" spans="1:29" ht="13.8" thickBot="1" x14ac:dyDescent="0.3">
      <c r="A218" s="76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</row>
    <row r="219" spans="1:29" ht="13.8" thickBot="1" x14ac:dyDescent="0.3">
      <c r="A219" s="76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</row>
    <row r="220" spans="1:29" ht="13.8" thickBot="1" x14ac:dyDescent="0.3">
      <c r="A220" s="76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</row>
    <row r="221" spans="1:29" ht="13.8" thickBot="1" x14ac:dyDescent="0.3">
      <c r="A221" s="76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</row>
    <row r="222" spans="1:29" ht="13.8" thickBot="1" x14ac:dyDescent="0.3">
      <c r="A222" s="76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</row>
    <row r="223" spans="1:29" ht="13.8" thickBot="1" x14ac:dyDescent="0.3">
      <c r="A223" s="76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</row>
    <row r="224" spans="1:29" ht="13.8" thickBot="1" x14ac:dyDescent="0.3">
      <c r="A224" s="76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</row>
    <row r="225" spans="1:29" ht="13.8" thickBot="1" x14ac:dyDescent="0.3">
      <c r="A225" s="76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</row>
    <row r="226" spans="1:29" ht="13.8" thickBot="1" x14ac:dyDescent="0.3">
      <c r="A226" s="76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</row>
    <row r="227" spans="1:29" ht="13.8" thickBot="1" x14ac:dyDescent="0.3">
      <c r="A227" s="76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</row>
    <row r="228" spans="1:29" ht="13.8" thickBot="1" x14ac:dyDescent="0.3">
      <c r="A228" s="76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</row>
    <row r="229" spans="1:29" ht="13.8" thickBot="1" x14ac:dyDescent="0.3">
      <c r="A229" s="76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</row>
    <row r="230" spans="1:29" ht="13.8" thickBot="1" x14ac:dyDescent="0.3">
      <c r="A230" s="76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</row>
    <row r="231" spans="1:29" ht="13.8" thickBot="1" x14ac:dyDescent="0.3">
      <c r="A231" s="76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</row>
    <row r="232" spans="1:29" ht="13.8" thickBot="1" x14ac:dyDescent="0.3">
      <c r="A232" s="76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</row>
    <row r="233" spans="1:29" ht="13.8" thickBot="1" x14ac:dyDescent="0.3">
      <c r="A233" s="76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</row>
    <row r="234" spans="1:29" ht="13.8" thickBot="1" x14ac:dyDescent="0.3">
      <c r="A234" s="76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</row>
    <row r="235" spans="1:29" ht="13.8" thickBot="1" x14ac:dyDescent="0.3">
      <c r="A235" s="76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</row>
    <row r="236" spans="1:29" ht="13.8" thickBot="1" x14ac:dyDescent="0.3">
      <c r="A236" s="76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</row>
    <row r="237" spans="1:29" ht="13.8" thickBot="1" x14ac:dyDescent="0.3">
      <c r="A237" s="76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</row>
    <row r="238" spans="1:29" ht="13.8" thickBot="1" x14ac:dyDescent="0.3">
      <c r="A238" s="76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</row>
    <row r="239" spans="1:29" ht="13.8" thickBot="1" x14ac:dyDescent="0.3">
      <c r="A239" s="76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</row>
    <row r="240" spans="1:29" ht="13.8" thickBot="1" x14ac:dyDescent="0.3">
      <c r="A240" s="76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</row>
    <row r="241" spans="1:29" ht="13.8" thickBot="1" x14ac:dyDescent="0.3">
      <c r="A241" s="76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</row>
    <row r="242" spans="1:29" ht="13.8" thickBot="1" x14ac:dyDescent="0.3">
      <c r="A242" s="76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</row>
    <row r="243" spans="1:29" ht="13.8" thickBot="1" x14ac:dyDescent="0.3">
      <c r="A243" s="76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</row>
    <row r="244" spans="1:29" ht="13.8" thickBot="1" x14ac:dyDescent="0.3">
      <c r="A244" s="76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</row>
    <row r="245" spans="1:29" ht="13.8" thickBot="1" x14ac:dyDescent="0.3">
      <c r="A245" s="76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</row>
    <row r="246" spans="1:29" ht="13.8" thickBot="1" x14ac:dyDescent="0.3">
      <c r="A246" s="76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</row>
    <row r="247" spans="1:29" ht="13.8" thickBot="1" x14ac:dyDescent="0.3">
      <c r="A247" s="76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</row>
    <row r="248" spans="1:29" ht="13.8" thickBot="1" x14ac:dyDescent="0.3">
      <c r="A248" s="76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</row>
    <row r="249" spans="1:29" ht="13.8" thickBot="1" x14ac:dyDescent="0.3">
      <c r="A249" s="76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</row>
    <row r="250" spans="1:29" ht="13.8" thickBot="1" x14ac:dyDescent="0.3">
      <c r="A250" s="76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</row>
    <row r="251" spans="1:29" ht="13.8" thickBot="1" x14ac:dyDescent="0.3">
      <c r="A251" s="76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</row>
    <row r="252" spans="1:29" ht="13.8" thickBot="1" x14ac:dyDescent="0.3">
      <c r="A252" s="76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</row>
    <row r="253" spans="1:29" ht="13.8" thickBot="1" x14ac:dyDescent="0.3">
      <c r="A253" s="76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</row>
    <row r="254" spans="1:29" ht="13.8" thickBot="1" x14ac:dyDescent="0.3">
      <c r="A254" s="76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</row>
    <row r="255" spans="1:29" ht="13.8" thickBot="1" x14ac:dyDescent="0.3">
      <c r="A255" s="76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</row>
    <row r="256" spans="1:29" ht="13.8" thickBot="1" x14ac:dyDescent="0.3">
      <c r="A256" s="76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</row>
    <row r="257" spans="1:29" ht="13.8" thickBot="1" x14ac:dyDescent="0.3">
      <c r="A257" s="76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</row>
    <row r="258" spans="1:29" ht="13.8" thickBot="1" x14ac:dyDescent="0.3">
      <c r="A258" s="76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</row>
    <row r="259" spans="1:29" ht="13.8" thickBot="1" x14ac:dyDescent="0.3">
      <c r="A259" s="76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</row>
    <row r="260" spans="1:29" ht="13.8" thickBot="1" x14ac:dyDescent="0.3">
      <c r="A260" s="76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</row>
    <row r="261" spans="1:29" ht="13.8" thickBot="1" x14ac:dyDescent="0.3">
      <c r="A261" s="76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</row>
    <row r="262" spans="1:29" ht="13.8" thickBot="1" x14ac:dyDescent="0.3">
      <c r="A262" s="76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</row>
    <row r="263" spans="1:29" ht="13.8" thickBot="1" x14ac:dyDescent="0.3">
      <c r="A263" s="76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</row>
    <row r="264" spans="1:29" ht="13.8" thickBot="1" x14ac:dyDescent="0.3">
      <c r="A264" s="76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</row>
    <row r="265" spans="1:29" ht="13.8" thickBot="1" x14ac:dyDescent="0.3">
      <c r="A265" s="76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</row>
    <row r="266" spans="1:29" ht="13.8" thickBot="1" x14ac:dyDescent="0.3">
      <c r="A266" s="76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</row>
    <row r="267" spans="1:29" ht="13.8" thickBot="1" x14ac:dyDescent="0.3">
      <c r="A267" s="76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</row>
    <row r="268" spans="1:29" ht="13.8" thickBot="1" x14ac:dyDescent="0.3">
      <c r="A268" s="76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</row>
    <row r="269" spans="1:29" ht="13.8" thickBot="1" x14ac:dyDescent="0.3">
      <c r="A269" s="76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</row>
    <row r="270" spans="1:29" ht="13.8" thickBot="1" x14ac:dyDescent="0.3">
      <c r="A270" s="76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</row>
    <row r="271" spans="1:29" ht="13.8" thickBot="1" x14ac:dyDescent="0.3">
      <c r="A271" s="76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</row>
    <row r="272" spans="1:29" ht="13.8" thickBot="1" x14ac:dyDescent="0.3">
      <c r="A272" s="76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</row>
    <row r="273" spans="1:29" ht="13.8" thickBot="1" x14ac:dyDescent="0.3">
      <c r="A273" s="76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</row>
    <row r="274" spans="1:29" ht="13.8" thickBot="1" x14ac:dyDescent="0.3">
      <c r="A274" s="76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</row>
    <row r="275" spans="1:29" ht="13.8" thickBot="1" x14ac:dyDescent="0.3">
      <c r="A275" s="76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</row>
    <row r="276" spans="1:29" ht="13.8" thickBot="1" x14ac:dyDescent="0.3">
      <c r="A276" s="76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</row>
    <row r="277" spans="1:29" ht="13.8" thickBot="1" x14ac:dyDescent="0.3">
      <c r="A277" s="76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</row>
    <row r="278" spans="1:29" ht="13.8" thickBot="1" x14ac:dyDescent="0.3">
      <c r="A278" s="76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</row>
    <row r="279" spans="1:29" ht="13.8" thickBot="1" x14ac:dyDescent="0.3">
      <c r="A279" s="76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</row>
    <row r="280" spans="1:29" ht="13.8" thickBot="1" x14ac:dyDescent="0.3">
      <c r="A280" s="76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</row>
    <row r="281" spans="1:29" ht="13.8" thickBot="1" x14ac:dyDescent="0.3">
      <c r="A281" s="76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</row>
    <row r="282" spans="1:29" ht="13.8" thickBot="1" x14ac:dyDescent="0.3">
      <c r="A282" s="76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</row>
    <row r="283" spans="1:29" ht="13.8" thickBot="1" x14ac:dyDescent="0.3">
      <c r="A283" s="76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</row>
    <row r="284" spans="1:29" ht="13.8" thickBot="1" x14ac:dyDescent="0.3">
      <c r="A284" s="76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</row>
    <row r="285" spans="1:29" ht="13.8" thickBot="1" x14ac:dyDescent="0.3">
      <c r="A285" s="76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</row>
    <row r="286" spans="1:29" ht="13.8" thickBot="1" x14ac:dyDescent="0.3">
      <c r="A286" s="76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</row>
    <row r="287" spans="1:29" ht="13.8" thickBot="1" x14ac:dyDescent="0.3">
      <c r="A287" s="76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</row>
    <row r="288" spans="1:29" ht="13.8" thickBot="1" x14ac:dyDescent="0.3">
      <c r="A288" s="76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</row>
    <row r="289" spans="1:29" ht="13.8" thickBot="1" x14ac:dyDescent="0.3">
      <c r="A289" s="76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</row>
    <row r="290" spans="1:29" ht="13.8" thickBot="1" x14ac:dyDescent="0.3">
      <c r="A290" s="76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</row>
    <row r="291" spans="1:29" ht="13.8" thickBot="1" x14ac:dyDescent="0.3">
      <c r="A291" s="76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</row>
    <row r="292" spans="1:29" ht="13.8" thickBot="1" x14ac:dyDescent="0.3">
      <c r="A292" s="76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</row>
    <row r="293" spans="1:29" ht="13.8" thickBot="1" x14ac:dyDescent="0.3">
      <c r="A293" s="76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</row>
    <row r="294" spans="1:29" ht="13.8" thickBot="1" x14ac:dyDescent="0.3">
      <c r="A294" s="76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</row>
    <row r="295" spans="1:29" ht="13.8" thickBot="1" x14ac:dyDescent="0.3">
      <c r="A295" s="76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</row>
    <row r="296" spans="1:29" ht="13.8" thickBot="1" x14ac:dyDescent="0.3">
      <c r="A296" s="76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</row>
    <row r="297" spans="1:29" ht="13.8" thickBot="1" x14ac:dyDescent="0.3">
      <c r="A297" s="76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</row>
    <row r="298" spans="1:29" ht="13.8" thickBot="1" x14ac:dyDescent="0.3">
      <c r="A298" s="76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</row>
    <row r="299" spans="1:29" ht="13.8" thickBot="1" x14ac:dyDescent="0.3">
      <c r="A299" s="76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</row>
    <row r="300" spans="1:29" ht="13.8" thickBot="1" x14ac:dyDescent="0.3">
      <c r="A300" s="76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</row>
    <row r="301" spans="1:29" ht="13.8" thickBot="1" x14ac:dyDescent="0.3">
      <c r="A301" s="76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</row>
    <row r="302" spans="1:29" ht="13.8" thickBot="1" x14ac:dyDescent="0.3">
      <c r="A302" s="76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</row>
    <row r="303" spans="1:29" ht="13.8" thickBot="1" x14ac:dyDescent="0.3">
      <c r="A303" s="76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</row>
    <row r="304" spans="1:29" ht="13.8" thickBot="1" x14ac:dyDescent="0.3">
      <c r="A304" s="76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</row>
    <row r="305" spans="1:29" ht="13.8" thickBot="1" x14ac:dyDescent="0.3">
      <c r="A305" s="76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</row>
    <row r="306" spans="1:29" ht="13.8" thickBot="1" x14ac:dyDescent="0.3">
      <c r="A306" s="76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</row>
    <row r="307" spans="1:29" ht="13.8" thickBot="1" x14ac:dyDescent="0.3">
      <c r="A307" s="76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</row>
    <row r="308" spans="1:29" ht="13.8" thickBot="1" x14ac:dyDescent="0.3">
      <c r="A308" s="76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</row>
    <row r="309" spans="1:29" ht="13.8" thickBot="1" x14ac:dyDescent="0.3">
      <c r="A309" s="76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</row>
    <row r="310" spans="1:29" ht="13.8" thickBot="1" x14ac:dyDescent="0.3">
      <c r="A310" s="76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</row>
    <row r="311" spans="1:29" ht="13.8" thickBot="1" x14ac:dyDescent="0.3">
      <c r="A311" s="76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</row>
    <row r="312" spans="1:29" ht="13.8" thickBot="1" x14ac:dyDescent="0.3">
      <c r="A312" s="76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</row>
    <row r="313" spans="1:29" ht="13.8" thickBot="1" x14ac:dyDescent="0.3">
      <c r="A313" s="76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</row>
    <row r="314" spans="1:29" ht="13.8" thickBot="1" x14ac:dyDescent="0.3">
      <c r="A314" s="76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</row>
    <row r="315" spans="1:29" ht="13.8" thickBot="1" x14ac:dyDescent="0.3">
      <c r="A315" s="76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</row>
    <row r="316" spans="1:29" ht="13.8" thickBot="1" x14ac:dyDescent="0.3">
      <c r="A316" s="76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</row>
    <row r="317" spans="1:29" ht="13.8" thickBot="1" x14ac:dyDescent="0.3">
      <c r="A317" s="76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</row>
    <row r="318" spans="1:29" ht="13.8" thickBot="1" x14ac:dyDescent="0.3">
      <c r="A318" s="76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</row>
    <row r="319" spans="1:29" ht="13.8" thickBot="1" x14ac:dyDescent="0.3">
      <c r="A319" s="76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</row>
    <row r="320" spans="1:29" ht="13.8" thickBot="1" x14ac:dyDescent="0.3">
      <c r="A320" s="76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</row>
    <row r="321" spans="1:29" ht="13.8" thickBot="1" x14ac:dyDescent="0.3">
      <c r="A321" s="76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</row>
    <row r="322" spans="1:29" ht="13.8" thickBot="1" x14ac:dyDescent="0.3">
      <c r="A322" s="76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</row>
    <row r="323" spans="1:29" ht="13.8" thickBot="1" x14ac:dyDescent="0.3">
      <c r="A323" s="76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</row>
    <row r="324" spans="1:29" ht="13.8" thickBot="1" x14ac:dyDescent="0.3">
      <c r="A324" s="76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</row>
    <row r="325" spans="1:29" ht="13.8" thickBot="1" x14ac:dyDescent="0.3">
      <c r="A325" s="76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</row>
    <row r="326" spans="1:29" ht="13.8" thickBot="1" x14ac:dyDescent="0.3">
      <c r="A326" s="76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</row>
    <row r="327" spans="1:29" ht="13.8" thickBot="1" x14ac:dyDescent="0.3">
      <c r="A327" s="76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</row>
    <row r="328" spans="1:29" ht="13.8" thickBot="1" x14ac:dyDescent="0.3">
      <c r="A328" s="76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</row>
    <row r="329" spans="1:29" ht="13.8" thickBot="1" x14ac:dyDescent="0.3">
      <c r="A329" s="76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</row>
    <row r="330" spans="1:29" ht="13.8" thickBot="1" x14ac:dyDescent="0.3">
      <c r="A330" s="76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</row>
    <row r="331" spans="1:29" ht="13.8" thickBot="1" x14ac:dyDescent="0.3">
      <c r="A331" s="76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</row>
    <row r="332" spans="1:29" ht="13.8" thickBot="1" x14ac:dyDescent="0.3">
      <c r="A332" s="76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</row>
    <row r="333" spans="1:29" ht="13.8" thickBot="1" x14ac:dyDescent="0.3">
      <c r="A333" s="76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</row>
    <row r="334" spans="1:29" ht="13.8" thickBot="1" x14ac:dyDescent="0.3">
      <c r="A334" s="76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</row>
    <row r="335" spans="1:29" ht="13.8" thickBot="1" x14ac:dyDescent="0.3">
      <c r="A335" s="76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</row>
    <row r="336" spans="1:29" ht="13.8" thickBot="1" x14ac:dyDescent="0.3">
      <c r="A336" s="76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</row>
    <row r="337" spans="1:29" ht="13.8" thickBot="1" x14ac:dyDescent="0.3">
      <c r="A337" s="76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</row>
    <row r="338" spans="1:29" ht="13.8" thickBot="1" x14ac:dyDescent="0.3">
      <c r="A338" s="76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</row>
    <row r="339" spans="1:29" ht="13.8" thickBot="1" x14ac:dyDescent="0.3">
      <c r="A339" s="76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</row>
    <row r="340" spans="1:29" ht="13.8" thickBot="1" x14ac:dyDescent="0.3">
      <c r="A340" s="76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</row>
    <row r="341" spans="1:29" ht="13.8" thickBot="1" x14ac:dyDescent="0.3">
      <c r="A341" s="76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</row>
    <row r="342" spans="1:29" ht="13.8" thickBot="1" x14ac:dyDescent="0.3">
      <c r="A342" s="76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</row>
    <row r="343" spans="1:29" ht="13.8" thickBot="1" x14ac:dyDescent="0.3">
      <c r="A343" s="76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</row>
    <row r="344" spans="1:29" ht="13.8" thickBot="1" x14ac:dyDescent="0.3">
      <c r="A344" s="76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</row>
    <row r="345" spans="1:29" ht="13.8" thickBot="1" x14ac:dyDescent="0.3">
      <c r="A345" s="76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</row>
    <row r="346" spans="1:29" ht="13.8" thickBot="1" x14ac:dyDescent="0.3">
      <c r="A346" s="76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</row>
    <row r="347" spans="1:29" ht="13.8" thickBot="1" x14ac:dyDescent="0.3">
      <c r="A347" s="76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</row>
    <row r="348" spans="1:29" ht="13.8" thickBot="1" x14ac:dyDescent="0.3">
      <c r="A348" s="76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</row>
    <row r="349" spans="1:29" ht="13.8" thickBot="1" x14ac:dyDescent="0.3">
      <c r="A349" s="76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</row>
    <row r="350" spans="1:29" ht="13.8" thickBot="1" x14ac:dyDescent="0.3">
      <c r="A350" s="76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</row>
    <row r="351" spans="1:29" ht="13.8" thickBot="1" x14ac:dyDescent="0.3">
      <c r="A351" s="76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</row>
    <row r="352" spans="1:29" ht="13.8" thickBot="1" x14ac:dyDescent="0.3">
      <c r="A352" s="76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</row>
    <row r="353" spans="1:29" ht="13.8" thickBot="1" x14ac:dyDescent="0.3">
      <c r="A353" s="76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</row>
    <row r="354" spans="1:29" ht="13.8" thickBot="1" x14ac:dyDescent="0.3">
      <c r="A354" s="76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</row>
    <row r="355" spans="1:29" ht="13.8" thickBot="1" x14ac:dyDescent="0.3">
      <c r="A355" s="76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</row>
    <row r="356" spans="1:29" ht="13.8" thickBot="1" x14ac:dyDescent="0.3">
      <c r="A356" s="76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</row>
    <row r="357" spans="1:29" ht="13.8" thickBot="1" x14ac:dyDescent="0.3">
      <c r="A357" s="76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</row>
    <row r="358" spans="1:29" ht="13.8" thickBot="1" x14ac:dyDescent="0.3">
      <c r="A358" s="76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</row>
    <row r="359" spans="1:29" ht="13.8" thickBot="1" x14ac:dyDescent="0.3">
      <c r="A359" s="76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</row>
    <row r="360" spans="1:29" ht="13.8" thickBot="1" x14ac:dyDescent="0.3">
      <c r="A360" s="76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</row>
    <row r="361" spans="1:29" ht="13.8" thickBot="1" x14ac:dyDescent="0.3">
      <c r="A361" s="76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</row>
    <row r="362" spans="1:29" ht="13.8" thickBot="1" x14ac:dyDescent="0.3">
      <c r="A362" s="76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</row>
    <row r="363" spans="1:29" ht="13.8" thickBot="1" x14ac:dyDescent="0.3">
      <c r="A363" s="76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</row>
    <row r="364" spans="1:29" ht="13.8" thickBot="1" x14ac:dyDescent="0.3">
      <c r="A364" s="76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</row>
    <row r="365" spans="1:29" ht="13.8" thickBot="1" x14ac:dyDescent="0.3">
      <c r="A365" s="76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</row>
    <row r="366" spans="1:29" ht="13.8" thickBot="1" x14ac:dyDescent="0.3">
      <c r="A366" s="76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</row>
    <row r="367" spans="1:29" ht="13.8" thickBot="1" x14ac:dyDescent="0.3">
      <c r="A367" s="76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</row>
    <row r="368" spans="1:29" ht="13.8" thickBot="1" x14ac:dyDescent="0.3">
      <c r="A368" s="76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</row>
    <row r="369" spans="1:29" ht="13.8" thickBot="1" x14ac:dyDescent="0.3">
      <c r="A369" s="76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</row>
    <row r="370" spans="1:29" ht="13.8" thickBot="1" x14ac:dyDescent="0.3">
      <c r="A370" s="76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</row>
    <row r="371" spans="1:29" ht="13.8" thickBot="1" x14ac:dyDescent="0.3">
      <c r="A371" s="76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</row>
    <row r="372" spans="1:29" ht="13.8" thickBot="1" x14ac:dyDescent="0.3">
      <c r="A372" s="76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</row>
    <row r="373" spans="1:29" ht="13.8" thickBot="1" x14ac:dyDescent="0.3">
      <c r="A373" s="76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</row>
    <row r="374" spans="1:29" ht="13.8" thickBot="1" x14ac:dyDescent="0.3">
      <c r="A374" s="76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</row>
    <row r="375" spans="1:29" ht="13.8" thickBot="1" x14ac:dyDescent="0.3">
      <c r="A375" s="76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</row>
    <row r="376" spans="1:29" ht="13.8" thickBot="1" x14ac:dyDescent="0.3">
      <c r="A376" s="76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</row>
    <row r="377" spans="1:29" ht="13.8" thickBot="1" x14ac:dyDescent="0.3">
      <c r="A377" s="76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</row>
    <row r="378" spans="1:29" ht="13.8" thickBot="1" x14ac:dyDescent="0.3">
      <c r="A378" s="76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</row>
    <row r="379" spans="1:29" ht="13.8" thickBot="1" x14ac:dyDescent="0.3">
      <c r="A379" s="76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</row>
    <row r="380" spans="1:29" ht="13.8" thickBot="1" x14ac:dyDescent="0.3">
      <c r="A380" s="76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</row>
    <row r="381" spans="1:29" ht="13.8" thickBot="1" x14ac:dyDescent="0.3">
      <c r="A381" s="76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</row>
    <row r="382" spans="1:29" ht="13.8" thickBot="1" x14ac:dyDescent="0.3">
      <c r="A382" s="76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</row>
    <row r="383" spans="1:29" ht="13.8" thickBot="1" x14ac:dyDescent="0.3">
      <c r="A383" s="76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</row>
    <row r="384" spans="1:29" ht="13.8" thickBot="1" x14ac:dyDescent="0.3">
      <c r="A384" s="76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</row>
    <row r="385" spans="1:29" ht="13.8" thickBot="1" x14ac:dyDescent="0.3">
      <c r="A385" s="76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</row>
    <row r="386" spans="1:29" ht="13.8" thickBot="1" x14ac:dyDescent="0.3">
      <c r="A386" s="76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</row>
    <row r="387" spans="1:29" ht="13.8" thickBot="1" x14ac:dyDescent="0.3">
      <c r="A387" s="76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</row>
    <row r="388" spans="1:29" ht="13.8" thickBot="1" x14ac:dyDescent="0.3">
      <c r="A388" s="76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</row>
    <row r="389" spans="1:29" ht="13.8" thickBot="1" x14ac:dyDescent="0.3">
      <c r="A389" s="76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</row>
    <row r="390" spans="1:29" ht="13.8" thickBot="1" x14ac:dyDescent="0.3">
      <c r="A390" s="76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</row>
    <row r="391" spans="1:29" ht="13.8" thickBot="1" x14ac:dyDescent="0.3">
      <c r="A391" s="76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</row>
    <row r="392" spans="1:29" ht="13.8" thickBot="1" x14ac:dyDescent="0.3">
      <c r="A392" s="76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</row>
    <row r="393" spans="1:29" ht="13.8" thickBot="1" x14ac:dyDescent="0.3">
      <c r="A393" s="76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</row>
    <row r="394" spans="1:29" ht="13.8" thickBot="1" x14ac:dyDescent="0.3">
      <c r="A394" s="76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</row>
    <row r="395" spans="1:29" ht="13.8" thickBot="1" x14ac:dyDescent="0.3">
      <c r="A395" s="76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</row>
    <row r="396" spans="1:29" ht="13.8" thickBot="1" x14ac:dyDescent="0.3">
      <c r="A396" s="76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</row>
    <row r="397" spans="1:29" ht="13.8" thickBot="1" x14ac:dyDescent="0.3">
      <c r="A397" s="76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</row>
    <row r="398" spans="1:29" ht="13.8" thickBot="1" x14ac:dyDescent="0.3">
      <c r="A398" s="76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</row>
    <row r="399" spans="1:29" ht="13.8" thickBot="1" x14ac:dyDescent="0.3">
      <c r="A399" s="76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</row>
    <row r="400" spans="1:29" ht="13.8" thickBot="1" x14ac:dyDescent="0.3">
      <c r="A400" s="76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</row>
    <row r="401" spans="1:29" ht="13.8" thickBot="1" x14ac:dyDescent="0.3">
      <c r="A401" s="76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</row>
    <row r="402" spans="1:29" ht="13.8" thickBot="1" x14ac:dyDescent="0.3">
      <c r="A402" s="76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</row>
    <row r="403" spans="1:29" ht="13.8" thickBot="1" x14ac:dyDescent="0.3">
      <c r="A403" s="76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</row>
    <row r="404" spans="1:29" ht="13.8" thickBot="1" x14ac:dyDescent="0.3">
      <c r="A404" s="76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</row>
    <row r="405" spans="1:29" ht="13.8" thickBot="1" x14ac:dyDescent="0.3">
      <c r="A405" s="76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</row>
    <row r="406" spans="1:29" ht="13.8" thickBot="1" x14ac:dyDescent="0.3">
      <c r="A406" s="76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</row>
    <row r="407" spans="1:29" ht="13.8" thickBot="1" x14ac:dyDescent="0.3">
      <c r="A407" s="76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</row>
    <row r="408" spans="1:29" ht="13.8" thickBot="1" x14ac:dyDescent="0.3">
      <c r="A408" s="76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</row>
    <row r="409" spans="1:29" ht="13.8" thickBot="1" x14ac:dyDescent="0.3">
      <c r="A409" s="76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</row>
    <row r="410" spans="1:29" ht="13.8" thickBot="1" x14ac:dyDescent="0.3">
      <c r="A410" s="76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</row>
    <row r="411" spans="1:29" ht="13.8" thickBot="1" x14ac:dyDescent="0.3">
      <c r="A411" s="76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</row>
    <row r="412" spans="1:29" ht="13.8" thickBot="1" x14ac:dyDescent="0.3">
      <c r="A412" s="76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</row>
    <row r="413" spans="1:29" ht="13.8" thickBot="1" x14ac:dyDescent="0.3">
      <c r="A413" s="76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</row>
    <row r="414" spans="1:29" ht="13.8" thickBot="1" x14ac:dyDescent="0.3">
      <c r="A414" s="76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</row>
    <row r="415" spans="1:29" ht="13.8" thickBot="1" x14ac:dyDescent="0.3">
      <c r="A415" s="76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</row>
    <row r="416" spans="1:29" ht="13.8" thickBot="1" x14ac:dyDescent="0.3">
      <c r="A416" s="76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</row>
    <row r="417" spans="1:29" ht="13.8" thickBot="1" x14ac:dyDescent="0.3">
      <c r="A417" s="76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</row>
    <row r="418" spans="1:29" ht="13.8" thickBot="1" x14ac:dyDescent="0.3">
      <c r="A418" s="76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</row>
    <row r="419" spans="1:29" ht="13.8" thickBot="1" x14ac:dyDescent="0.3">
      <c r="A419" s="76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</row>
    <row r="420" spans="1:29" ht="13.8" thickBot="1" x14ac:dyDescent="0.3">
      <c r="A420" s="76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</row>
    <row r="421" spans="1:29" ht="13.8" thickBot="1" x14ac:dyDescent="0.3">
      <c r="A421" s="76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</row>
    <row r="422" spans="1:29" ht="13.8" thickBot="1" x14ac:dyDescent="0.3">
      <c r="A422" s="76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</row>
    <row r="423" spans="1:29" ht="13.8" thickBot="1" x14ac:dyDescent="0.3">
      <c r="A423" s="76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</row>
    <row r="424" spans="1:29" ht="13.8" thickBot="1" x14ac:dyDescent="0.3">
      <c r="A424" s="76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</row>
    <row r="425" spans="1:29" ht="13.8" thickBot="1" x14ac:dyDescent="0.3">
      <c r="A425" s="76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</row>
    <row r="426" spans="1:29" ht="13.8" thickBot="1" x14ac:dyDescent="0.3">
      <c r="A426" s="76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</row>
    <row r="427" spans="1:29" ht="13.8" thickBot="1" x14ac:dyDescent="0.3">
      <c r="A427" s="76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</row>
    <row r="428" spans="1:29" ht="13.8" thickBot="1" x14ac:dyDescent="0.3">
      <c r="A428" s="76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</row>
    <row r="429" spans="1:29" ht="13.8" thickBot="1" x14ac:dyDescent="0.3">
      <c r="A429" s="76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</row>
    <row r="430" spans="1:29" ht="13.8" thickBot="1" x14ac:dyDescent="0.3">
      <c r="A430" s="76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</row>
    <row r="431" spans="1:29" ht="13.8" thickBot="1" x14ac:dyDescent="0.3">
      <c r="A431" s="76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</row>
    <row r="432" spans="1:29" ht="13.8" thickBot="1" x14ac:dyDescent="0.3">
      <c r="A432" s="76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</row>
    <row r="433" spans="1:29" ht="13.8" thickBot="1" x14ac:dyDescent="0.3">
      <c r="A433" s="76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</row>
    <row r="434" spans="1:29" ht="13.8" thickBot="1" x14ac:dyDescent="0.3">
      <c r="A434" s="76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</row>
    <row r="435" spans="1:29" ht="13.8" thickBot="1" x14ac:dyDescent="0.3">
      <c r="A435" s="76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</row>
    <row r="436" spans="1:29" ht="13.8" thickBot="1" x14ac:dyDescent="0.3">
      <c r="A436" s="76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</row>
    <row r="437" spans="1:29" ht="13.8" thickBot="1" x14ac:dyDescent="0.3">
      <c r="A437" s="76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</row>
    <row r="438" spans="1:29" ht="13.8" thickBot="1" x14ac:dyDescent="0.3">
      <c r="A438" s="76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</row>
    <row r="439" spans="1:29" ht="13.8" thickBot="1" x14ac:dyDescent="0.3">
      <c r="A439" s="76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</row>
    <row r="440" spans="1:29" ht="13.8" thickBot="1" x14ac:dyDescent="0.3">
      <c r="A440" s="76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</row>
    <row r="441" spans="1:29" ht="13.8" thickBot="1" x14ac:dyDescent="0.3">
      <c r="A441" s="76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</row>
    <row r="442" spans="1:29" ht="13.8" thickBot="1" x14ac:dyDescent="0.3">
      <c r="A442" s="76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</row>
    <row r="443" spans="1:29" ht="13.8" thickBot="1" x14ac:dyDescent="0.3">
      <c r="A443" s="76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</row>
    <row r="444" spans="1:29" ht="13.8" thickBot="1" x14ac:dyDescent="0.3">
      <c r="A444" s="76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</row>
    <row r="445" spans="1:29" ht="13.8" thickBot="1" x14ac:dyDescent="0.3">
      <c r="A445" s="76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</row>
    <row r="446" spans="1:29" ht="13.8" thickBot="1" x14ac:dyDescent="0.3">
      <c r="A446" s="76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</row>
    <row r="447" spans="1:29" ht="13.8" thickBot="1" x14ac:dyDescent="0.3">
      <c r="A447" s="76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</row>
    <row r="448" spans="1:29" ht="13.8" thickBot="1" x14ac:dyDescent="0.3">
      <c r="A448" s="76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</row>
    <row r="449" spans="1:29" ht="13.8" thickBot="1" x14ac:dyDescent="0.3">
      <c r="A449" s="76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</row>
    <row r="450" spans="1:29" ht="13.8" thickBot="1" x14ac:dyDescent="0.3">
      <c r="A450" s="76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</row>
    <row r="451" spans="1:29" ht="13.8" thickBot="1" x14ac:dyDescent="0.3">
      <c r="A451" s="76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</row>
    <row r="452" spans="1:29" ht="13.8" thickBot="1" x14ac:dyDescent="0.3">
      <c r="A452" s="76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</row>
    <row r="453" spans="1:29" ht="13.8" thickBot="1" x14ac:dyDescent="0.3">
      <c r="A453" s="76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</row>
    <row r="454" spans="1:29" ht="13.8" thickBot="1" x14ac:dyDescent="0.3">
      <c r="A454" s="76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</row>
    <row r="455" spans="1:29" ht="13.8" thickBot="1" x14ac:dyDescent="0.3">
      <c r="A455" s="76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</row>
    <row r="456" spans="1:29" ht="13.8" thickBot="1" x14ac:dyDescent="0.3">
      <c r="A456" s="76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</row>
    <row r="457" spans="1:29" ht="13.8" thickBot="1" x14ac:dyDescent="0.3">
      <c r="A457" s="76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</row>
    <row r="458" spans="1:29" ht="13.8" thickBot="1" x14ac:dyDescent="0.3">
      <c r="A458" s="76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</row>
    <row r="459" spans="1:29" ht="13.8" thickBot="1" x14ac:dyDescent="0.3">
      <c r="A459" s="76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</row>
    <row r="460" spans="1:29" ht="13.8" thickBot="1" x14ac:dyDescent="0.3">
      <c r="A460" s="76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</row>
    <row r="461" spans="1:29" ht="13.8" thickBot="1" x14ac:dyDescent="0.3">
      <c r="A461" s="76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</row>
    <row r="462" spans="1:29" ht="13.8" thickBot="1" x14ac:dyDescent="0.3">
      <c r="A462" s="76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</row>
    <row r="463" spans="1:29" ht="13.8" thickBot="1" x14ac:dyDescent="0.3">
      <c r="A463" s="76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</row>
    <row r="464" spans="1:29" ht="13.8" thickBot="1" x14ac:dyDescent="0.3">
      <c r="A464" s="76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</row>
    <row r="465" spans="1:29" ht="13.8" thickBot="1" x14ac:dyDescent="0.3">
      <c r="A465" s="76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</row>
    <row r="466" spans="1:29" ht="13.8" thickBot="1" x14ac:dyDescent="0.3">
      <c r="A466" s="76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</row>
    <row r="467" spans="1:29" ht="13.8" thickBot="1" x14ac:dyDescent="0.3">
      <c r="A467" s="76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</row>
    <row r="468" spans="1:29" ht="13.8" thickBot="1" x14ac:dyDescent="0.3">
      <c r="A468" s="76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</row>
    <row r="469" spans="1:29" ht="13.8" thickBot="1" x14ac:dyDescent="0.3">
      <c r="A469" s="76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</row>
    <row r="470" spans="1:29" ht="13.8" thickBot="1" x14ac:dyDescent="0.3">
      <c r="A470" s="76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</row>
    <row r="471" spans="1:29" ht="13.8" thickBot="1" x14ac:dyDescent="0.3">
      <c r="A471" s="76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</row>
    <row r="472" spans="1:29" ht="13.8" thickBot="1" x14ac:dyDescent="0.3">
      <c r="A472" s="76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</row>
    <row r="473" spans="1:29" ht="13.8" thickBot="1" x14ac:dyDescent="0.3">
      <c r="A473" s="76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</row>
    <row r="474" spans="1:29" ht="13.8" thickBot="1" x14ac:dyDescent="0.3">
      <c r="A474" s="76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</row>
    <row r="475" spans="1:29" ht="13.8" thickBot="1" x14ac:dyDescent="0.3">
      <c r="A475" s="76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</row>
    <row r="476" spans="1:29" ht="13.8" thickBot="1" x14ac:dyDescent="0.3">
      <c r="A476" s="76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</row>
    <row r="477" spans="1:29" ht="13.8" thickBot="1" x14ac:dyDescent="0.3">
      <c r="A477" s="76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</row>
    <row r="478" spans="1:29" ht="13.8" thickBot="1" x14ac:dyDescent="0.3">
      <c r="A478" s="76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</row>
    <row r="479" spans="1:29" ht="13.8" thickBot="1" x14ac:dyDescent="0.3">
      <c r="A479" s="76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</row>
    <row r="480" spans="1:29" ht="13.8" thickBot="1" x14ac:dyDescent="0.3">
      <c r="A480" s="76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</row>
    <row r="481" spans="1:29" ht="13.8" thickBot="1" x14ac:dyDescent="0.3">
      <c r="A481" s="76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</row>
    <row r="482" spans="1:29" ht="13.8" thickBot="1" x14ac:dyDescent="0.3">
      <c r="A482" s="76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</row>
    <row r="483" spans="1:29" ht="13.8" thickBot="1" x14ac:dyDescent="0.3">
      <c r="A483" s="76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</row>
    <row r="484" spans="1:29" ht="13.8" thickBot="1" x14ac:dyDescent="0.3">
      <c r="A484" s="76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</row>
    <row r="485" spans="1:29" ht="13.8" thickBot="1" x14ac:dyDescent="0.3">
      <c r="A485" s="76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</row>
    <row r="486" spans="1:29" ht="13.8" thickBot="1" x14ac:dyDescent="0.3">
      <c r="A486" s="76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</row>
    <row r="487" spans="1:29" ht="13.8" thickBot="1" x14ac:dyDescent="0.3">
      <c r="A487" s="76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</row>
    <row r="488" spans="1:29" ht="13.8" thickBot="1" x14ac:dyDescent="0.3">
      <c r="A488" s="76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</row>
    <row r="489" spans="1:29" ht="13.8" thickBot="1" x14ac:dyDescent="0.3">
      <c r="A489" s="76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</row>
    <row r="490" spans="1:29" ht="13.8" thickBot="1" x14ac:dyDescent="0.3">
      <c r="A490" s="76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</row>
    <row r="491" spans="1:29" ht="13.8" thickBot="1" x14ac:dyDescent="0.3">
      <c r="A491" s="76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</row>
    <row r="492" spans="1:29" ht="13.8" thickBot="1" x14ac:dyDescent="0.3">
      <c r="A492" s="76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</row>
    <row r="493" spans="1:29" ht="13.8" thickBot="1" x14ac:dyDescent="0.3">
      <c r="A493" s="76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</row>
    <row r="494" spans="1:29" ht="13.8" thickBot="1" x14ac:dyDescent="0.3">
      <c r="A494" s="76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</row>
    <row r="495" spans="1:29" ht="13.8" thickBot="1" x14ac:dyDescent="0.3">
      <c r="A495" s="76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</row>
    <row r="496" spans="1:29" ht="13.8" thickBot="1" x14ac:dyDescent="0.3">
      <c r="A496" s="76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</row>
    <row r="497" spans="1:29" ht="13.8" thickBot="1" x14ac:dyDescent="0.3">
      <c r="A497" s="76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</row>
    <row r="498" spans="1:29" ht="13.8" thickBot="1" x14ac:dyDescent="0.3">
      <c r="A498" s="76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</row>
    <row r="499" spans="1:29" ht="13.8" thickBot="1" x14ac:dyDescent="0.3">
      <c r="A499" s="76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</row>
    <row r="500" spans="1:29" ht="13.8" thickBot="1" x14ac:dyDescent="0.3">
      <c r="A500" s="76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</row>
    <row r="501" spans="1:29" ht="13.8" thickBot="1" x14ac:dyDescent="0.3">
      <c r="A501" s="76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</row>
    <row r="502" spans="1:29" ht="13.8" thickBot="1" x14ac:dyDescent="0.3">
      <c r="A502" s="76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</row>
    <row r="503" spans="1:29" ht="13.8" thickBot="1" x14ac:dyDescent="0.3">
      <c r="A503" s="76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</row>
    <row r="504" spans="1:29" ht="13.8" thickBot="1" x14ac:dyDescent="0.3">
      <c r="A504" s="76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</row>
    <row r="505" spans="1:29" ht="13.8" thickBot="1" x14ac:dyDescent="0.3">
      <c r="A505" s="76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</row>
    <row r="506" spans="1:29" ht="13.8" thickBot="1" x14ac:dyDescent="0.3">
      <c r="A506" s="76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</row>
    <row r="507" spans="1:29" ht="13.8" thickBot="1" x14ac:dyDescent="0.3">
      <c r="A507" s="76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</row>
    <row r="508" spans="1:29" ht="13.8" thickBot="1" x14ac:dyDescent="0.3">
      <c r="A508" s="76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</row>
    <row r="509" spans="1:29" ht="13.8" thickBot="1" x14ac:dyDescent="0.3">
      <c r="A509" s="76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</row>
    <row r="510" spans="1:29" ht="13.8" thickBot="1" x14ac:dyDescent="0.3">
      <c r="A510" s="76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</row>
    <row r="511" spans="1:29" ht="13.8" thickBot="1" x14ac:dyDescent="0.3">
      <c r="A511" s="76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</row>
    <row r="512" spans="1:29" ht="13.8" thickBot="1" x14ac:dyDescent="0.3">
      <c r="A512" s="76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</row>
    <row r="513" spans="1:29" ht="13.8" thickBot="1" x14ac:dyDescent="0.3">
      <c r="A513" s="76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</row>
    <row r="514" spans="1:29" ht="13.8" thickBot="1" x14ac:dyDescent="0.3">
      <c r="A514" s="76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</row>
    <row r="515" spans="1:29" ht="13.8" thickBot="1" x14ac:dyDescent="0.3">
      <c r="A515" s="76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</row>
    <row r="516" spans="1:29" ht="13.8" thickBot="1" x14ac:dyDescent="0.3">
      <c r="A516" s="76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</row>
    <row r="517" spans="1:29" ht="13.8" thickBot="1" x14ac:dyDescent="0.3">
      <c r="A517" s="76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</row>
    <row r="518" spans="1:29" ht="13.8" thickBot="1" x14ac:dyDescent="0.3">
      <c r="A518" s="76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</row>
    <row r="519" spans="1:29" ht="13.8" thickBot="1" x14ac:dyDescent="0.3">
      <c r="A519" s="76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</row>
    <row r="520" spans="1:29" ht="13.8" thickBot="1" x14ac:dyDescent="0.3">
      <c r="A520" s="76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</row>
    <row r="521" spans="1:29" ht="13.8" thickBot="1" x14ac:dyDescent="0.3">
      <c r="A521" s="76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</row>
    <row r="522" spans="1:29" ht="13.8" thickBot="1" x14ac:dyDescent="0.3">
      <c r="A522" s="76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</row>
    <row r="523" spans="1:29" ht="13.8" thickBot="1" x14ac:dyDescent="0.3">
      <c r="A523" s="76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</row>
    <row r="524" spans="1:29" ht="13.8" thickBot="1" x14ac:dyDescent="0.3">
      <c r="A524" s="76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</row>
    <row r="525" spans="1:29" ht="13.8" thickBot="1" x14ac:dyDescent="0.3">
      <c r="A525" s="76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</row>
    <row r="526" spans="1:29" ht="13.8" thickBot="1" x14ac:dyDescent="0.3">
      <c r="A526" s="76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</row>
    <row r="527" spans="1:29" ht="13.8" thickBot="1" x14ac:dyDescent="0.3">
      <c r="A527" s="76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</row>
    <row r="528" spans="1:29" ht="13.8" thickBot="1" x14ac:dyDescent="0.3">
      <c r="A528" s="76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</row>
    <row r="529" spans="1:29" ht="13.8" thickBot="1" x14ac:dyDescent="0.3">
      <c r="A529" s="76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</row>
    <row r="530" spans="1:29" ht="13.8" thickBot="1" x14ac:dyDescent="0.3">
      <c r="A530" s="76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</row>
    <row r="531" spans="1:29" ht="13.8" thickBot="1" x14ac:dyDescent="0.3">
      <c r="A531" s="76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</row>
    <row r="532" spans="1:29" ht="13.8" thickBot="1" x14ac:dyDescent="0.3">
      <c r="A532" s="76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</row>
    <row r="533" spans="1:29" ht="13.8" thickBot="1" x14ac:dyDescent="0.3">
      <c r="A533" s="76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</row>
    <row r="534" spans="1:29" ht="13.8" thickBot="1" x14ac:dyDescent="0.3">
      <c r="A534" s="76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</row>
    <row r="535" spans="1:29" ht="13.8" thickBot="1" x14ac:dyDescent="0.3">
      <c r="A535" s="76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</row>
    <row r="536" spans="1:29" ht="13.8" thickBot="1" x14ac:dyDescent="0.3">
      <c r="A536" s="76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</row>
    <row r="537" spans="1:29" ht="13.8" thickBot="1" x14ac:dyDescent="0.3">
      <c r="A537" s="76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</row>
    <row r="538" spans="1:29" ht="13.8" thickBot="1" x14ac:dyDescent="0.3">
      <c r="A538" s="76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</row>
    <row r="539" spans="1:29" ht="13.8" thickBot="1" x14ac:dyDescent="0.3">
      <c r="A539" s="76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</row>
    <row r="540" spans="1:29" ht="13.8" thickBot="1" x14ac:dyDescent="0.3">
      <c r="A540" s="76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</row>
    <row r="541" spans="1:29" ht="13.8" thickBot="1" x14ac:dyDescent="0.3">
      <c r="A541" s="76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</row>
    <row r="542" spans="1:29" ht="13.8" thickBot="1" x14ac:dyDescent="0.3">
      <c r="A542" s="76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</row>
    <row r="543" spans="1:29" ht="13.8" thickBot="1" x14ac:dyDescent="0.3">
      <c r="A543" s="76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</row>
    <row r="544" spans="1:29" ht="13.8" thickBot="1" x14ac:dyDescent="0.3">
      <c r="A544" s="76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</row>
    <row r="545" spans="1:29" ht="13.8" thickBot="1" x14ac:dyDescent="0.3">
      <c r="A545" s="76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</row>
    <row r="546" spans="1:29" ht="13.8" thickBot="1" x14ac:dyDescent="0.3">
      <c r="A546" s="76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</row>
    <row r="547" spans="1:29" ht="13.8" thickBot="1" x14ac:dyDescent="0.3">
      <c r="A547" s="76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</row>
    <row r="548" spans="1:29" ht="13.8" thickBot="1" x14ac:dyDescent="0.3">
      <c r="A548" s="76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</row>
    <row r="549" spans="1:29" ht="13.8" thickBot="1" x14ac:dyDescent="0.3">
      <c r="A549" s="76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</row>
    <row r="550" spans="1:29" ht="13.8" thickBot="1" x14ac:dyDescent="0.3">
      <c r="A550" s="76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</row>
    <row r="551" spans="1:29" ht="13.8" thickBot="1" x14ac:dyDescent="0.3">
      <c r="A551" s="76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</row>
    <row r="552" spans="1:29" ht="13.8" thickBot="1" x14ac:dyDescent="0.3">
      <c r="A552" s="76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</row>
    <row r="553" spans="1:29" ht="13.8" thickBot="1" x14ac:dyDescent="0.3">
      <c r="A553" s="76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</row>
    <row r="554" spans="1:29" ht="13.8" thickBot="1" x14ac:dyDescent="0.3">
      <c r="A554" s="76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</row>
    <row r="555" spans="1:29" ht="13.8" thickBot="1" x14ac:dyDescent="0.3">
      <c r="A555" s="76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</row>
    <row r="556" spans="1:29" ht="13.8" thickBot="1" x14ac:dyDescent="0.3">
      <c r="A556" s="76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</row>
    <row r="557" spans="1:29" ht="13.8" thickBot="1" x14ac:dyDescent="0.3">
      <c r="A557" s="76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</row>
    <row r="558" spans="1:29" ht="13.8" thickBot="1" x14ac:dyDescent="0.3">
      <c r="A558" s="76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</row>
    <row r="559" spans="1:29" ht="13.8" thickBot="1" x14ac:dyDescent="0.3">
      <c r="A559" s="76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</row>
    <row r="560" spans="1:29" ht="13.8" thickBot="1" x14ac:dyDescent="0.3">
      <c r="A560" s="76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</row>
    <row r="561" spans="1:29" ht="13.8" thickBot="1" x14ac:dyDescent="0.3">
      <c r="A561" s="76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</row>
    <row r="562" spans="1:29" ht="13.8" thickBot="1" x14ac:dyDescent="0.3">
      <c r="A562" s="76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</row>
    <row r="563" spans="1:29" ht="13.8" thickBot="1" x14ac:dyDescent="0.3">
      <c r="A563" s="76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</row>
    <row r="564" spans="1:29" ht="13.8" thickBot="1" x14ac:dyDescent="0.3">
      <c r="A564" s="76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</row>
    <row r="565" spans="1:29" ht="13.8" thickBot="1" x14ac:dyDescent="0.3">
      <c r="A565" s="76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</row>
    <row r="566" spans="1:29" ht="13.8" thickBot="1" x14ac:dyDescent="0.3">
      <c r="A566" s="76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</row>
    <row r="567" spans="1:29" ht="13.8" thickBot="1" x14ac:dyDescent="0.3">
      <c r="A567" s="76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</row>
    <row r="568" spans="1:29" ht="13.8" thickBot="1" x14ac:dyDescent="0.3">
      <c r="A568" s="76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</row>
    <row r="569" spans="1:29" ht="13.8" thickBot="1" x14ac:dyDescent="0.3">
      <c r="A569" s="76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</row>
    <row r="570" spans="1:29" ht="13.8" thickBot="1" x14ac:dyDescent="0.3">
      <c r="A570" s="76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</row>
    <row r="571" spans="1:29" ht="13.8" thickBot="1" x14ac:dyDescent="0.3">
      <c r="A571" s="76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</row>
    <row r="572" spans="1:29" ht="13.8" thickBot="1" x14ac:dyDescent="0.3">
      <c r="A572" s="76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</row>
    <row r="573" spans="1:29" ht="13.8" thickBot="1" x14ac:dyDescent="0.3">
      <c r="A573" s="76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</row>
    <row r="574" spans="1:29" ht="13.8" thickBot="1" x14ac:dyDescent="0.3">
      <c r="A574" s="76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</row>
    <row r="575" spans="1:29" ht="13.8" thickBot="1" x14ac:dyDescent="0.3">
      <c r="A575" s="76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</row>
    <row r="576" spans="1:29" ht="13.8" thickBot="1" x14ac:dyDescent="0.3">
      <c r="A576" s="76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</row>
    <row r="577" spans="1:29" ht="13.8" thickBot="1" x14ac:dyDescent="0.3">
      <c r="A577" s="76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</row>
    <row r="578" spans="1:29" ht="13.8" thickBot="1" x14ac:dyDescent="0.3">
      <c r="A578" s="76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</row>
    <row r="579" spans="1:29" ht="13.8" thickBot="1" x14ac:dyDescent="0.3">
      <c r="A579" s="76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</row>
    <row r="580" spans="1:29" ht="13.8" thickBot="1" x14ac:dyDescent="0.3">
      <c r="A580" s="76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</row>
    <row r="581" spans="1:29" ht="13.8" thickBot="1" x14ac:dyDescent="0.3">
      <c r="A581" s="76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</row>
    <row r="582" spans="1:29" ht="13.8" thickBot="1" x14ac:dyDescent="0.3">
      <c r="A582" s="76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</row>
    <row r="583" spans="1:29" ht="13.8" thickBot="1" x14ac:dyDescent="0.3">
      <c r="A583" s="76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</row>
    <row r="584" spans="1:29" ht="13.8" thickBot="1" x14ac:dyDescent="0.3">
      <c r="A584" s="76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</row>
    <row r="585" spans="1:29" ht="13.8" thickBot="1" x14ac:dyDescent="0.3">
      <c r="A585" s="76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</row>
    <row r="586" spans="1:29" ht="13.8" thickBot="1" x14ac:dyDescent="0.3">
      <c r="A586" s="76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</row>
    <row r="587" spans="1:29" ht="13.8" thickBot="1" x14ac:dyDescent="0.3">
      <c r="A587" s="76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</row>
    <row r="588" spans="1:29" ht="13.8" thickBot="1" x14ac:dyDescent="0.3">
      <c r="A588" s="76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</row>
    <row r="589" spans="1:29" ht="13.8" thickBot="1" x14ac:dyDescent="0.3">
      <c r="A589" s="76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</row>
    <row r="590" spans="1:29" ht="13.8" thickBot="1" x14ac:dyDescent="0.3">
      <c r="A590" s="76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</row>
    <row r="591" spans="1:29" ht="13.8" thickBot="1" x14ac:dyDescent="0.3">
      <c r="A591" s="76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</row>
    <row r="592" spans="1:29" ht="13.8" thickBot="1" x14ac:dyDescent="0.3">
      <c r="A592" s="76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</row>
    <row r="593" spans="1:29" ht="13.8" thickBot="1" x14ac:dyDescent="0.3">
      <c r="A593" s="76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</row>
    <row r="594" spans="1:29" ht="13.8" thickBot="1" x14ac:dyDescent="0.3">
      <c r="A594" s="76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</row>
    <row r="595" spans="1:29" ht="13.8" thickBot="1" x14ac:dyDescent="0.3">
      <c r="A595" s="76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</row>
    <row r="596" spans="1:29" ht="13.8" thickBot="1" x14ac:dyDescent="0.3">
      <c r="A596" s="76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</row>
    <row r="597" spans="1:29" ht="13.8" thickBot="1" x14ac:dyDescent="0.3">
      <c r="A597" s="76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</row>
    <row r="598" spans="1:29" ht="13.8" thickBot="1" x14ac:dyDescent="0.3">
      <c r="A598" s="76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</row>
    <row r="599" spans="1:29" ht="13.8" thickBot="1" x14ac:dyDescent="0.3">
      <c r="A599" s="76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</row>
    <row r="600" spans="1:29" ht="13.8" thickBot="1" x14ac:dyDescent="0.3">
      <c r="A600" s="76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</row>
    <row r="601" spans="1:29" ht="13.8" thickBot="1" x14ac:dyDescent="0.3">
      <c r="A601" s="76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</row>
    <row r="602" spans="1:29" ht="13.8" thickBot="1" x14ac:dyDescent="0.3">
      <c r="A602" s="76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</row>
    <row r="603" spans="1:29" ht="13.8" thickBot="1" x14ac:dyDescent="0.3">
      <c r="A603" s="76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</row>
    <row r="604" spans="1:29" ht="13.8" thickBot="1" x14ac:dyDescent="0.3">
      <c r="A604" s="76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</row>
    <row r="605" spans="1:29" ht="13.8" thickBot="1" x14ac:dyDescent="0.3">
      <c r="A605" s="76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</row>
    <row r="606" spans="1:29" ht="13.8" thickBot="1" x14ac:dyDescent="0.3">
      <c r="A606" s="76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</row>
    <row r="607" spans="1:29" ht="13.8" thickBot="1" x14ac:dyDescent="0.3">
      <c r="A607" s="76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</row>
    <row r="608" spans="1:29" ht="13.8" thickBot="1" x14ac:dyDescent="0.3">
      <c r="A608" s="76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</row>
    <row r="609" spans="1:29" ht="13.8" thickBot="1" x14ac:dyDescent="0.3">
      <c r="A609" s="76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</row>
    <row r="610" spans="1:29" ht="13.8" thickBot="1" x14ac:dyDescent="0.3">
      <c r="A610" s="76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</row>
    <row r="611" spans="1:29" ht="13.8" thickBot="1" x14ac:dyDescent="0.3">
      <c r="A611" s="76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</row>
    <row r="612" spans="1:29" ht="13.8" thickBot="1" x14ac:dyDescent="0.3">
      <c r="A612" s="76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</row>
    <row r="613" spans="1:29" ht="13.8" thickBot="1" x14ac:dyDescent="0.3">
      <c r="A613" s="76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</row>
    <row r="614" spans="1:29" ht="13.8" thickBot="1" x14ac:dyDescent="0.3">
      <c r="A614" s="76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</row>
    <row r="615" spans="1:29" ht="13.8" thickBot="1" x14ac:dyDescent="0.3">
      <c r="A615" s="76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</row>
    <row r="616" spans="1:29" ht="13.8" thickBot="1" x14ac:dyDescent="0.3">
      <c r="A616" s="76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</row>
    <row r="617" spans="1:29" ht="13.8" thickBot="1" x14ac:dyDescent="0.3">
      <c r="A617" s="76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</row>
    <row r="618" spans="1:29" ht="13.8" thickBot="1" x14ac:dyDescent="0.3">
      <c r="A618" s="76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</row>
    <row r="619" spans="1:29" ht="13.8" thickBot="1" x14ac:dyDescent="0.3">
      <c r="A619" s="76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</row>
    <row r="620" spans="1:29" ht="13.8" thickBot="1" x14ac:dyDescent="0.3">
      <c r="A620" s="76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</row>
    <row r="621" spans="1:29" ht="13.8" thickBot="1" x14ac:dyDescent="0.3">
      <c r="A621" s="76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</row>
    <row r="622" spans="1:29" ht="13.8" thickBot="1" x14ac:dyDescent="0.3">
      <c r="A622" s="76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</row>
    <row r="623" spans="1:29" ht="13.8" thickBot="1" x14ac:dyDescent="0.3">
      <c r="A623" s="76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</row>
    <row r="624" spans="1:29" ht="13.8" thickBot="1" x14ac:dyDescent="0.3">
      <c r="A624" s="76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</row>
    <row r="625" spans="1:29" ht="13.8" thickBot="1" x14ac:dyDescent="0.3">
      <c r="A625" s="76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</row>
    <row r="626" spans="1:29" ht="13.8" thickBot="1" x14ac:dyDescent="0.3">
      <c r="A626" s="76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</row>
    <row r="627" spans="1:29" ht="13.8" thickBot="1" x14ac:dyDescent="0.3">
      <c r="A627" s="76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</row>
    <row r="628" spans="1:29" ht="13.8" thickBot="1" x14ac:dyDescent="0.3">
      <c r="A628" s="76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</row>
    <row r="629" spans="1:29" ht="13.8" thickBot="1" x14ac:dyDescent="0.3">
      <c r="A629" s="76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</row>
    <row r="630" spans="1:29" ht="13.8" thickBot="1" x14ac:dyDescent="0.3">
      <c r="A630" s="76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</row>
    <row r="631" spans="1:29" ht="13.8" thickBot="1" x14ac:dyDescent="0.3">
      <c r="A631" s="76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</row>
    <row r="632" spans="1:29" ht="13.8" thickBot="1" x14ac:dyDescent="0.3">
      <c r="A632" s="76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</row>
    <row r="633" spans="1:29" ht="13.8" thickBot="1" x14ac:dyDescent="0.3">
      <c r="A633" s="76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</row>
    <row r="634" spans="1:29" ht="13.8" thickBot="1" x14ac:dyDescent="0.3">
      <c r="A634" s="76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</row>
    <row r="635" spans="1:29" ht="13.8" thickBot="1" x14ac:dyDescent="0.3">
      <c r="A635" s="76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</row>
    <row r="636" spans="1:29" ht="13.8" thickBot="1" x14ac:dyDescent="0.3">
      <c r="A636" s="76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</row>
    <row r="637" spans="1:29" ht="13.8" thickBot="1" x14ac:dyDescent="0.3">
      <c r="A637" s="76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</row>
    <row r="638" spans="1:29" ht="13.8" thickBot="1" x14ac:dyDescent="0.3">
      <c r="A638" s="76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</row>
    <row r="639" spans="1:29" ht="13.8" thickBot="1" x14ac:dyDescent="0.3">
      <c r="A639" s="76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</row>
    <row r="640" spans="1:29" ht="13.8" thickBot="1" x14ac:dyDescent="0.3">
      <c r="A640" s="76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</row>
    <row r="641" spans="1:29" ht="13.8" thickBot="1" x14ac:dyDescent="0.3">
      <c r="A641" s="76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</row>
    <row r="642" spans="1:29" ht="13.8" thickBot="1" x14ac:dyDescent="0.3">
      <c r="A642" s="76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</row>
    <row r="643" spans="1:29" ht="13.8" thickBot="1" x14ac:dyDescent="0.3">
      <c r="A643" s="76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</row>
    <row r="644" spans="1:29" ht="13.8" thickBot="1" x14ac:dyDescent="0.3">
      <c r="A644" s="76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</row>
    <row r="645" spans="1:29" ht="13.8" thickBot="1" x14ac:dyDescent="0.3">
      <c r="A645" s="76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</row>
    <row r="646" spans="1:29" ht="13.8" thickBot="1" x14ac:dyDescent="0.3">
      <c r="A646" s="76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</row>
    <row r="647" spans="1:29" ht="13.8" thickBot="1" x14ac:dyDescent="0.3">
      <c r="A647" s="76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</row>
    <row r="648" spans="1:29" ht="13.8" thickBot="1" x14ac:dyDescent="0.3">
      <c r="A648" s="76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</row>
    <row r="649" spans="1:29" ht="13.8" thickBot="1" x14ac:dyDescent="0.3">
      <c r="A649" s="76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</row>
    <row r="650" spans="1:29" ht="13.8" thickBot="1" x14ac:dyDescent="0.3">
      <c r="A650" s="76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</row>
    <row r="651" spans="1:29" ht="13.8" thickBot="1" x14ac:dyDescent="0.3">
      <c r="A651" s="76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</row>
    <row r="652" spans="1:29" ht="13.8" thickBot="1" x14ac:dyDescent="0.3">
      <c r="A652" s="76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</row>
    <row r="653" spans="1:29" ht="13.8" thickBot="1" x14ac:dyDescent="0.3">
      <c r="A653" s="76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</row>
    <row r="654" spans="1:29" ht="13.8" thickBot="1" x14ac:dyDescent="0.3">
      <c r="A654" s="76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</row>
    <row r="655" spans="1:29" ht="13.8" thickBot="1" x14ac:dyDescent="0.3">
      <c r="A655" s="76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</row>
    <row r="656" spans="1:29" ht="13.8" thickBot="1" x14ac:dyDescent="0.3">
      <c r="A656" s="76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</row>
    <row r="657" spans="1:29" ht="13.8" thickBot="1" x14ac:dyDescent="0.3">
      <c r="A657" s="76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</row>
    <row r="658" spans="1:29" ht="13.8" thickBot="1" x14ac:dyDescent="0.3">
      <c r="A658" s="76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</row>
    <row r="659" spans="1:29" ht="13.8" thickBot="1" x14ac:dyDescent="0.3">
      <c r="A659" s="76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</row>
    <row r="660" spans="1:29" ht="13.8" thickBot="1" x14ac:dyDescent="0.3">
      <c r="A660" s="76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</row>
    <row r="661" spans="1:29" ht="13.8" thickBot="1" x14ac:dyDescent="0.3">
      <c r="A661" s="76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</row>
    <row r="662" spans="1:29" ht="13.8" thickBot="1" x14ac:dyDescent="0.3">
      <c r="A662" s="76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</row>
    <row r="663" spans="1:29" ht="13.8" thickBot="1" x14ac:dyDescent="0.3">
      <c r="A663" s="76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</row>
    <row r="664" spans="1:29" ht="13.8" thickBot="1" x14ac:dyDescent="0.3">
      <c r="A664" s="76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</row>
    <row r="665" spans="1:29" ht="13.8" thickBot="1" x14ac:dyDescent="0.3">
      <c r="A665" s="76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</row>
    <row r="666" spans="1:29" ht="13.8" thickBot="1" x14ac:dyDescent="0.3">
      <c r="A666" s="76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</row>
    <row r="667" spans="1:29" ht="13.8" thickBot="1" x14ac:dyDescent="0.3">
      <c r="A667" s="76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</row>
    <row r="668" spans="1:29" ht="13.8" thickBot="1" x14ac:dyDescent="0.3">
      <c r="A668" s="76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</row>
    <row r="669" spans="1:29" ht="13.8" thickBot="1" x14ac:dyDescent="0.3">
      <c r="A669" s="76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</row>
    <row r="670" spans="1:29" ht="13.8" thickBot="1" x14ac:dyDescent="0.3">
      <c r="A670" s="76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</row>
    <row r="671" spans="1:29" ht="13.8" thickBot="1" x14ac:dyDescent="0.3">
      <c r="A671" s="76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</row>
    <row r="672" spans="1:29" ht="13.8" thickBot="1" x14ac:dyDescent="0.3">
      <c r="A672" s="76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</row>
    <row r="673" spans="1:29" ht="13.8" thickBot="1" x14ac:dyDescent="0.3">
      <c r="A673" s="76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</row>
    <row r="674" spans="1:29" ht="13.8" thickBot="1" x14ac:dyDescent="0.3">
      <c r="A674" s="76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</row>
    <row r="675" spans="1:29" ht="13.8" thickBot="1" x14ac:dyDescent="0.3">
      <c r="A675" s="76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</row>
    <row r="676" spans="1:29" ht="13.8" thickBot="1" x14ac:dyDescent="0.3">
      <c r="A676" s="76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</row>
    <row r="677" spans="1:29" ht="13.8" thickBot="1" x14ac:dyDescent="0.3">
      <c r="A677" s="76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</row>
    <row r="678" spans="1:29" ht="13.8" thickBot="1" x14ac:dyDescent="0.3">
      <c r="A678" s="76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</row>
    <row r="679" spans="1:29" ht="13.8" thickBot="1" x14ac:dyDescent="0.3">
      <c r="A679" s="76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</row>
    <row r="680" spans="1:29" ht="13.8" thickBot="1" x14ac:dyDescent="0.3">
      <c r="A680" s="76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</row>
    <row r="681" spans="1:29" ht="13.8" thickBot="1" x14ac:dyDescent="0.3">
      <c r="A681" s="76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</row>
    <row r="682" spans="1:29" ht="13.8" thickBot="1" x14ac:dyDescent="0.3">
      <c r="A682" s="76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</row>
    <row r="683" spans="1:29" ht="13.8" thickBot="1" x14ac:dyDescent="0.3">
      <c r="A683" s="76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</row>
    <row r="684" spans="1:29" ht="13.8" thickBot="1" x14ac:dyDescent="0.3">
      <c r="A684" s="76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</row>
    <row r="685" spans="1:29" ht="13.8" thickBot="1" x14ac:dyDescent="0.3">
      <c r="A685" s="76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</row>
    <row r="686" spans="1:29" ht="13.8" thickBot="1" x14ac:dyDescent="0.3">
      <c r="A686" s="76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</row>
    <row r="687" spans="1:29" ht="13.8" thickBot="1" x14ac:dyDescent="0.3">
      <c r="A687" s="76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</row>
    <row r="688" spans="1:29" ht="13.8" thickBot="1" x14ac:dyDescent="0.3">
      <c r="A688" s="76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</row>
    <row r="689" spans="1:29" ht="13.8" thickBot="1" x14ac:dyDescent="0.3">
      <c r="A689" s="76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</row>
    <row r="690" spans="1:29" ht="13.8" thickBot="1" x14ac:dyDescent="0.3">
      <c r="A690" s="76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</row>
    <row r="691" spans="1:29" ht="13.8" thickBot="1" x14ac:dyDescent="0.3">
      <c r="A691" s="76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</row>
    <row r="692" spans="1:29" ht="13.8" thickBot="1" x14ac:dyDescent="0.3">
      <c r="A692" s="76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</row>
    <row r="693" spans="1:29" ht="13.8" thickBot="1" x14ac:dyDescent="0.3">
      <c r="A693" s="76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</row>
    <row r="694" spans="1:29" ht="13.8" thickBot="1" x14ac:dyDescent="0.3">
      <c r="A694" s="76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</row>
    <row r="695" spans="1:29" ht="13.8" thickBot="1" x14ac:dyDescent="0.3">
      <c r="A695" s="76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</row>
    <row r="696" spans="1:29" ht="13.8" thickBot="1" x14ac:dyDescent="0.3">
      <c r="A696" s="76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</row>
    <row r="697" spans="1:29" ht="13.8" thickBot="1" x14ac:dyDescent="0.3">
      <c r="A697" s="76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</row>
    <row r="698" spans="1:29" ht="13.8" thickBot="1" x14ac:dyDescent="0.3">
      <c r="A698" s="76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</row>
    <row r="699" spans="1:29" ht="13.8" thickBot="1" x14ac:dyDescent="0.3">
      <c r="A699" s="76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</row>
    <row r="700" spans="1:29" ht="13.8" thickBot="1" x14ac:dyDescent="0.3">
      <c r="A700" s="76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</row>
    <row r="701" spans="1:29" ht="13.8" thickBot="1" x14ac:dyDescent="0.3">
      <c r="A701" s="76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</row>
    <row r="702" spans="1:29" ht="13.8" thickBot="1" x14ac:dyDescent="0.3">
      <c r="A702" s="76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</row>
    <row r="703" spans="1:29" ht="13.8" thickBot="1" x14ac:dyDescent="0.3">
      <c r="A703" s="76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</row>
    <row r="704" spans="1:29" ht="13.8" thickBot="1" x14ac:dyDescent="0.3">
      <c r="A704" s="76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</row>
    <row r="705" spans="1:29" ht="13.8" thickBot="1" x14ac:dyDescent="0.3">
      <c r="A705" s="76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</row>
    <row r="706" spans="1:29" ht="13.8" thickBot="1" x14ac:dyDescent="0.3">
      <c r="A706" s="76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</row>
    <row r="707" spans="1:29" ht="13.8" thickBot="1" x14ac:dyDescent="0.3">
      <c r="A707" s="76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</row>
    <row r="708" spans="1:29" ht="13.8" thickBot="1" x14ac:dyDescent="0.3">
      <c r="A708" s="76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</row>
    <row r="709" spans="1:29" ht="13.8" thickBot="1" x14ac:dyDescent="0.3">
      <c r="A709" s="76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</row>
    <row r="710" spans="1:29" ht="13.8" thickBot="1" x14ac:dyDescent="0.3">
      <c r="A710" s="76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</row>
    <row r="711" spans="1:29" ht="13.8" thickBot="1" x14ac:dyDescent="0.3">
      <c r="A711" s="76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</row>
    <row r="712" spans="1:29" ht="13.8" thickBot="1" x14ac:dyDescent="0.3">
      <c r="A712" s="76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</row>
    <row r="713" spans="1:29" ht="13.8" thickBot="1" x14ac:dyDescent="0.3">
      <c r="A713" s="76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</row>
    <row r="714" spans="1:29" ht="13.8" thickBot="1" x14ac:dyDescent="0.3">
      <c r="A714" s="76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</row>
    <row r="715" spans="1:29" ht="13.8" thickBot="1" x14ac:dyDescent="0.3">
      <c r="A715" s="76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</row>
    <row r="716" spans="1:29" ht="13.8" thickBot="1" x14ac:dyDescent="0.3">
      <c r="A716" s="76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</row>
    <row r="717" spans="1:29" ht="13.8" thickBot="1" x14ac:dyDescent="0.3">
      <c r="A717" s="76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</row>
    <row r="718" spans="1:29" ht="13.8" thickBot="1" x14ac:dyDescent="0.3">
      <c r="A718" s="76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</row>
    <row r="719" spans="1:29" ht="13.8" thickBot="1" x14ac:dyDescent="0.3">
      <c r="A719" s="76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</row>
    <row r="720" spans="1:29" ht="13.8" thickBot="1" x14ac:dyDescent="0.3">
      <c r="A720" s="76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</row>
    <row r="721" spans="1:29" ht="13.8" thickBot="1" x14ac:dyDescent="0.3">
      <c r="A721" s="76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</row>
    <row r="722" spans="1:29" ht="13.8" thickBot="1" x14ac:dyDescent="0.3">
      <c r="A722" s="76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</row>
    <row r="723" spans="1:29" ht="13.8" thickBot="1" x14ac:dyDescent="0.3">
      <c r="A723" s="76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</row>
    <row r="724" spans="1:29" ht="13.8" thickBot="1" x14ac:dyDescent="0.3">
      <c r="A724" s="76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</row>
    <row r="725" spans="1:29" ht="13.8" thickBot="1" x14ac:dyDescent="0.3">
      <c r="A725" s="76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</row>
    <row r="726" spans="1:29" ht="13.8" thickBot="1" x14ac:dyDescent="0.3">
      <c r="A726" s="76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</row>
    <row r="727" spans="1:29" ht="13.8" thickBot="1" x14ac:dyDescent="0.3">
      <c r="A727" s="76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</row>
    <row r="728" spans="1:29" ht="13.8" thickBot="1" x14ac:dyDescent="0.3">
      <c r="A728" s="76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</row>
    <row r="729" spans="1:29" ht="13.8" thickBot="1" x14ac:dyDescent="0.3">
      <c r="A729" s="76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</row>
    <row r="730" spans="1:29" ht="13.8" thickBot="1" x14ac:dyDescent="0.3">
      <c r="A730" s="76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</row>
    <row r="731" spans="1:29" ht="13.8" thickBot="1" x14ac:dyDescent="0.3">
      <c r="A731" s="76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</row>
    <row r="732" spans="1:29" ht="13.8" thickBot="1" x14ac:dyDescent="0.3">
      <c r="A732" s="76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</row>
    <row r="733" spans="1:29" ht="13.8" thickBot="1" x14ac:dyDescent="0.3">
      <c r="A733" s="76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</row>
    <row r="734" spans="1:29" ht="13.8" thickBot="1" x14ac:dyDescent="0.3">
      <c r="A734" s="76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</row>
    <row r="735" spans="1:29" ht="13.8" thickBot="1" x14ac:dyDescent="0.3">
      <c r="A735" s="76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</row>
    <row r="736" spans="1:29" ht="13.8" thickBot="1" x14ac:dyDescent="0.3">
      <c r="A736" s="76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</row>
    <row r="737" spans="1:29" ht="13.8" thickBot="1" x14ac:dyDescent="0.3">
      <c r="A737" s="76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</row>
    <row r="738" spans="1:29" ht="13.8" thickBot="1" x14ac:dyDescent="0.3">
      <c r="A738" s="76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</row>
    <row r="739" spans="1:29" ht="13.8" thickBot="1" x14ac:dyDescent="0.3">
      <c r="A739" s="76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</row>
    <row r="740" spans="1:29" ht="13.8" thickBot="1" x14ac:dyDescent="0.3">
      <c r="A740" s="76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</row>
    <row r="741" spans="1:29" ht="13.8" thickBot="1" x14ac:dyDescent="0.3">
      <c r="A741" s="76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</row>
    <row r="742" spans="1:29" ht="13.8" thickBot="1" x14ac:dyDescent="0.3">
      <c r="A742" s="76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</row>
    <row r="743" spans="1:29" ht="13.8" thickBot="1" x14ac:dyDescent="0.3">
      <c r="A743" s="76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</row>
    <row r="744" spans="1:29" ht="13.8" thickBot="1" x14ac:dyDescent="0.3">
      <c r="A744" s="76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</row>
    <row r="745" spans="1:29" ht="13.8" thickBot="1" x14ac:dyDescent="0.3">
      <c r="A745" s="76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</row>
    <row r="746" spans="1:29" ht="13.8" thickBot="1" x14ac:dyDescent="0.3">
      <c r="A746" s="76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</row>
    <row r="747" spans="1:29" ht="13.8" thickBot="1" x14ac:dyDescent="0.3">
      <c r="A747" s="76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</row>
    <row r="748" spans="1:29" ht="13.8" thickBot="1" x14ac:dyDescent="0.3">
      <c r="A748" s="76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</row>
    <row r="749" spans="1:29" ht="13.8" thickBot="1" x14ac:dyDescent="0.3">
      <c r="A749" s="76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</row>
    <row r="750" spans="1:29" ht="13.8" thickBot="1" x14ac:dyDescent="0.3">
      <c r="A750" s="76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</row>
    <row r="751" spans="1:29" ht="13.8" thickBot="1" x14ac:dyDescent="0.3">
      <c r="A751" s="76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</row>
    <row r="752" spans="1:29" ht="13.8" thickBot="1" x14ac:dyDescent="0.3">
      <c r="A752" s="76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</row>
    <row r="753" spans="1:29" ht="13.8" thickBot="1" x14ac:dyDescent="0.3">
      <c r="A753" s="76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</row>
    <row r="754" spans="1:29" ht="13.8" thickBot="1" x14ac:dyDescent="0.3">
      <c r="A754" s="76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</row>
    <row r="755" spans="1:29" ht="13.8" thickBot="1" x14ac:dyDescent="0.3">
      <c r="A755" s="76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</row>
    <row r="756" spans="1:29" ht="13.8" thickBot="1" x14ac:dyDescent="0.3">
      <c r="A756" s="76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</row>
    <row r="757" spans="1:29" ht="13.8" thickBot="1" x14ac:dyDescent="0.3">
      <c r="A757" s="76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</row>
    <row r="758" spans="1:29" ht="13.8" thickBot="1" x14ac:dyDescent="0.3">
      <c r="A758" s="76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</row>
    <row r="759" spans="1:29" ht="13.8" thickBot="1" x14ac:dyDescent="0.3">
      <c r="A759" s="76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</row>
    <row r="760" spans="1:29" ht="13.8" thickBot="1" x14ac:dyDescent="0.3">
      <c r="A760" s="76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</row>
    <row r="761" spans="1:29" ht="13.8" thickBot="1" x14ac:dyDescent="0.3">
      <c r="A761" s="76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</row>
    <row r="762" spans="1:29" ht="13.8" thickBot="1" x14ac:dyDescent="0.3">
      <c r="A762" s="76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</row>
    <row r="763" spans="1:29" ht="13.8" thickBot="1" x14ac:dyDescent="0.3">
      <c r="A763" s="76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</row>
    <row r="764" spans="1:29" ht="13.8" thickBot="1" x14ac:dyDescent="0.3">
      <c r="A764" s="76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</row>
    <row r="765" spans="1:29" ht="13.8" thickBot="1" x14ac:dyDescent="0.3">
      <c r="A765" s="76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</row>
    <row r="766" spans="1:29" ht="13.8" thickBot="1" x14ac:dyDescent="0.3">
      <c r="A766" s="76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</row>
    <row r="767" spans="1:29" ht="13.8" thickBot="1" x14ac:dyDescent="0.3">
      <c r="A767" s="76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</row>
    <row r="768" spans="1:29" ht="13.8" thickBot="1" x14ac:dyDescent="0.3">
      <c r="A768" s="76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</row>
    <row r="769" spans="1:29" ht="13.8" thickBot="1" x14ac:dyDescent="0.3">
      <c r="A769" s="76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</row>
    <row r="770" spans="1:29" ht="13.8" thickBot="1" x14ac:dyDescent="0.3">
      <c r="A770" s="76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</row>
    <row r="771" spans="1:29" ht="13.8" thickBot="1" x14ac:dyDescent="0.3">
      <c r="A771" s="76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</row>
    <row r="772" spans="1:29" ht="13.8" thickBot="1" x14ac:dyDescent="0.3">
      <c r="A772" s="76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</row>
    <row r="773" spans="1:29" ht="13.8" thickBot="1" x14ac:dyDescent="0.3">
      <c r="A773" s="76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</row>
    <row r="774" spans="1:29" ht="13.8" thickBot="1" x14ac:dyDescent="0.3">
      <c r="A774" s="76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</row>
    <row r="775" spans="1:29" ht="13.8" thickBot="1" x14ac:dyDescent="0.3">
      <c r="A775" s="76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</row>
    <row r="776" spans="1:29" ht="13.8" thickBot="1" x14ac:dyDescent="0.3">
      <c r="A776" s="76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</row>
    <row r="777" spans="1:29" ht="13.8" thickBot="1" x14ac:dyDescent="0.3">
      <c r="A777" s="76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</row>
    <row r="778" spans="1:29" ht="13.8" thickBot="1" x14ac:dyDescent="0.3">
      <c r="A778" s="76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</row>
    <row r="779" spans="1:29" ht="13.8" thickBot="1" x14ac:dyDescent="0.3">
      <c r="A779" s="76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</row>
    <row r="780" spans="1:29" ht="13.8" thickBot="1" x14ac:dyDescent="0.3">
      <c r="A780" s="76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</row>
    <row r="781" spans="1:29" ht="13.8" thickBot="1" x14ac:dyDescent="0.3">
      <c r="A781" s="76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</row>
    <row r="782" spans="1:29" ht="13.8" thickBot="1" x14ac:dyDescent="0.3">
      <c r="A782" s="76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</row>
    <row r="783" spans="1:29" ht="13.8" thickBot="1" x14ac:dyDescent="0.3">
      <c r="A783" s="76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</row>
    <row r="784" spans="1:29" ht="13.8" thickBot="1" x14ac:dyDescent="0.3">
      <c r="A784" s="76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</row>
    <row r="785" spans="1:29" ht="13.8" thickBot="1" x14ac:dyDescent="0.3">
      <c r="A785" s="76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</row>
    <row r="786" spans="1:29" ht="13.8" thickBot="1" x14ac:dyDescent="0.3">
      <c r="A786" s="76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</row>
    <row r="787" spans="1:29" ht="13.8" thickBot="1" x14ac:dyDescent="0.3">
      <c r="A787" s="76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</row>
    <row r="788" spans="1:29" ht="13.8" thickBot="1" x14ac:dyDescent="0.3">
      <c r="A788" s="76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</row>
    <row r="789" spans="1:29" ht="13.8" thickBot="1" x14ac:dyDescent="0.3">
      <c r="A789" s="76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</row>
    <row r="790" spans="1:29" ht="13.8" thickBot="1" x14ac:dyDescent="0.3">
      <c r="A790" s="76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</row>
    <row r="791" spans="1:29" ht="13.8" thickBot="1" x14ac:dyDescent="0.3">
      <c r="A791" s="76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</row>
    <row r="792" spans="1:29" ht="13.8" thickBot="1" x14ac:dyDescent="0.3">
      <c r="A792" s="76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</row>
    <row r="793" spans="1:29" ht="13.8" thickBot="1" x14ac:dyDescent="0.3">
      <c r="A793" s="76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</row>
    <row r="794" spans="1:29" ht="13.8" thickBot="1" x14ac:dyDescent="0.3">
      <c r="A794" s="76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</row>
    <row r="795" spans="1:29" ht="13.8" thickBot="1" x14ac:dyDescent="0.3">
      <c r="A795" s="76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</row>
    <row r="796" spans="1:29" ht="13.8" thickBot="1" x14ac:dyDescent="0.3">
      <c r="A796" s="76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</row>
    <row r="797" spans="1:29" ht="13.8" thickBot="1" x14ac:dyDescent="0.3">
      <c r="A797" s="76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</row>
    <row r="798" spans="1:29" ht="13.8" thickBot="1" x14ac:dyDescent="0.3">
      <c r="A798" s="76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</row>
    <row r="799" spans="1:29" ht="13.8" thickBot="1" x14ac:dyDescent="0.3">
      <c r="A799" s="76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</row>
    <row r="800" spans="1:29" ht="13.8" thickBot="1" x14ac:dyDescent="0.3">
      <c r="A800" s="76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</row>
    <row r="801" spans="1:29" ht="13.8" thickBot="1" x14ac:dyDescent="0.3">
      <c r="A801" s="76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</row>
    <row r="802" spans="1:29" ht="13.8" thickBot="1" x14ac:dyDescent="0.3">
      <c r="A802" s="76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</row>
    <row r="803" spans="1:29" ht="13.8" thickBot="1" x14ac:dyDescent="0.3">
      <c r="A803" s="76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</row>
    <row r="804" spans="1:29" ht="13.8" thickBot="1" x14ac:dyDescent="0.3">
      <c r="A804" s="76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</row>
    <row r="805" spans="1:29" ht="13.8" thickBot="1" x14ac:dyDescent="0.3">
      <c r="A805" s="76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</row>
    <row r="806" spans="1:29" ht="13.8" thickBot="1" x14ac:dyDescent="0.3">
      <c r="A806" s="76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</row>
    <row r="807" spans="1:29" ht="13.8" thickBot="1" x14ac:dyDescent="0.3">
      <c r="A807" s="76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</row>
    <row r="808" spans="1:29" ht="13.8" thickBot="1" x14ac:dyDescent="0.3">
      <c r="A808" s="76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</row>
    <row r="809" spans="1:29" ht="13.8" thickBot="1" x14ac:dyDescent="0.3">
      <c r="A809" s="76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</row>
    <row r="810" spans="1:29" ht="13.8" thickBot="1" x14ac:dyDescent="0.3">
      <c r="A810" s="76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</row>
    <row r="811" spans="1:29" ht="13.8" thickBot="1" x14ac:dyDescent="0.3">
      <c r="A811" s="76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</row>
    <row r="812" spans="1:29" ht="13.8" thickBot="1" x14ac:dyDescent="0.3">
      <c r="A812" s="76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</row>
    <row r="813" spans="1:29" ht="13.8" thickBot="1" x14ac:dyDescent="0.3">
      <c r="A813" s="76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</row>
    <row r="814" spans="1:29" ht="13.8" thickBot="1" x14ac:dyDescent="0.3">
      <c r="A814" s="76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</row>
    <row r="815" spans="1:29" ht="13.8" thickBot="1" x14ac:dyDescent="0.3">
      <c r="A815" s="76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</row>
    <row r="816" spans="1:29" ht="13.8" thickBot="1" x14ac:dyDescent="0.3">
      <c r="A816" s="76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</row>
    <row r="817" spans="1:29" ht="13.8" thickBot="1" x14ac:dyDescent="0.3">
      <c r="A817" s="76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</row>
    <row r="818" spans="1:29" ht="13.8" thickBot="1" x14ac:dyDescent="0.3">
      <c r="A818" s="76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</row>
    <row r="819" spans="1:29" ht="13.8" thickBot="1" x14ac:dyDescent="0.3">
      <c r="A819" s="76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</row>
    <row r="820" spans="1:29" ht="13.8" thickBot="1" x14ac:dyDescent="0.3">
      <c r="A820" s="76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</row>
    <row r="821" spans="1:29" ht="13.8" thickBot="1" x14ac:dyDescent="0.3">
      <c r="A821" s="76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</row>
    <row r="822" spans="1:29" ht="13.8" thickBot="1" x14ac:dyDescent="0.3">
      <c r="A822" s="76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</row>
    <row r="823" spans="1:29" ht="13.8" thickBot="1" x14ac:dyDescent="0.3">
      <c r="A823" s="76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</row>
    <row r="824" spans="1:29" ht="13.8" thickBot="1" x14ac:dyDescent="0.3">
      <c r="A824" s="76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</row>
    <row r="825" spans="1:29" ht="13.8" thickBot="1" x14ac:dyDescent="0.3">
      <c r="A825" s="76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</row>
    <row r="826" spans="1:29" ht="13.8" thickBot="1" x14ac:dyDescent="0.3">
      <c r="A826" s="76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</row>
    <row r="827" spans="1:29" ht="13.8" thickBot="1" x14ac:dyDescent="0.3">
      <c r="A827" s="76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</row>
    <row r="828" spans="1:29" ht="13.8" thickBot="1" x14ac:dyDescent="0.3">
      <c r="A828" s="76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</row>
    <row r="829" spans="1:29" ht="13.8" thickBot="1" x14ac:dyDescent="0.3">
      <c r="A829" s="76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</row>
    <row r="830" spans="1:29" ht="13.8" thickBot="1" x14ac:dyDescent="0.3">
      <c r="A830" s="76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</row>
    <row r="831" spans="1:29" ht="13.8" thickBot="1" x14ac:dyDescent="0.3">
      <c r="A831" s="76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</row>
    <row r="832" spans="1:29" ht="13.8" thickBot="1" x14ac:dyDescent="0.3">
      <c r="A832" s="76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</row>
    <row r="833" spans="1:29" ht="13.8" thickBot="1" x14ac:dyDescent="0.3">
      <c r="A833" s="76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</row>
    <row r="834" spans="1:29" ht="13.8" thickBot="1" x14ac:dyDescent="0.3">
      <c r="A834" s="76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</row>
    <row r="835" spans="1:29" ht="13.8" thickBot="1" x14ac:dyDescent="0.3">
      <c r="A835" s="76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</row>
    <row r="836" spans="1:29" ht="13.8" thickBot="1" x14ac:dyDescent="0.3">
      <c r="A836" s="76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</row>
    <row r="837" spans="1:29" ht="13.8" thickBot="1" x14ac:dyDescent="0.3">
      <c r="A837" s="76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</row>
    <row r="838" spans="1:29" ht="13.8" thickBot="1" x14ac:dyDescent="0.3">
      <c r="A838" s="76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</row>
    <row r="839" spans="1:29" ht="13.8" thickBot="1" x14ac:dyDescent="0.3">
      <c r="A839" s="76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</row>
    <row r="840" spans="1:29" ht="13.8" thickBot="1" x14ac:dyDescent="0.3">
      <c r="A840" s="76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</row>
    <row r="841" spans="1:29" ht="13.8" thickBot="1" x14ac:dyDescent="0.3">
      <c r="A841" s="76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</row>
    <row r="842" spans="1:29" ht="13.8" thickBot="1" x14ac:dyDescent="0.3">
      <c r="A842" s="76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</row>
    <row r="843" spans="1:29" ht="13.8" thickBot="1" x14ac:dyDescent="0.3">
      <c r="A843" s="76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</row>
    <row r="844" spans="1:29" ht="13.8" thickBot="1" x14ac:dyDescent="0.3">
      <c r="A844" s="76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</row>
    <row r="845" spans="1:29" ht="13.8" thickBot="1" x14ac:dyDescent="0.3">
      <c r="A845" s="76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</row>
    <row r="846" spans="1:29" ht="13.8" thickBot="1" x14ac:dyDescent="0.3">
      <c r="A846" s="76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</row>
    <row r="847" spans="1:29" ht="13.8" thickBot="1" x14ac:dyDescent="0.3">
      <c r="A847" s="76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</row>
    <row r="848" spans="1:29" ht="13.8" thickBot="1" x14ac:dyDescent="0.3">
      <c r="A848" s="76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</row>
    <row r="849" spans="1:29" ht="13.8" thickBot="1" x14ac:dyDescent="0.3">
      <c r="A849" s="76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</row>
    <row r="850" spans="1:29" ht="13.8" thickBot="1" x14ac:dyDescent="0.3">
      <c r="A850" s="76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</row>
    <row r="851" spans="1:29" ht="13.8" thickBot="1" x14ac:dyDescent="0.3">
      <c r="A851" s="76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</row>
    <row r="852" spans="1:29" ht="13.8" thickBot="1" x14ac:dyDescent="0.3">
      <c r="A852" s="76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</row>
    <row r="853" spans="1:29" ht="13.8" thickBot="1" x14ac:dyDescent="0.3">
      <c r="A853" s="76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</row>
    <row r="854" spans="1:29" ht="13.8" thickBot="1" x14ac:dyDescent="0.3">
      <c r="A854" s="76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</row>
    <row r="855" spans="1:29" ht="13.8" thickBot="1" x14ac:dyDescent="0.3">
      <c r="A855" s="76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</row>
    <row r="856" spans="1:29" ht="13.8" thickBot="1" x14ac:dyDescent="0.3">
      <c r="A856" s="76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</row>
    <row r="857" spans="1:29" ht="13.8" thickBot="1" x14ac:dyDescent="0.3">
      <c r="A857" s="76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</row>
    <row r="858" spans="1:29" ht="13.8" thickBot="1" x14ac:dyDescent="0.3">
      <c r="A858" s="76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</row>
    <row r="859" spans="1:29" ht="13.8" thickBot="1" x14ac:dyDescent="0.3">
      <c r="A859" s="76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</row>
    <row r="860" spans="1:29" ht="13.8" thickBot="1" x14ac:dyDescent="0.3">
      <c r="A860" s="76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</row>
    <row r="861" spans="1:29" ht="13.8" thickBot="1" x14ac:dyDescent="0.3">
      <c r="A861" s="76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</row>
    <row r="862" spans="1:29" ht="13.8" thickBot="1" x14ac:dyDescent="0.3">
      <c r="A862" s="76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</row>
    <row r="863" spans="1:29" ht="13.8" thickBot="1" x14ac:dyDescent="0.3">
      <c r="A863" s="76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</row>
    <row r="864" spans="1:29" ht="13.8" thickBot="1" x14ac:dyDescent="0.3">
      <c r="A864" s="76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</row>
    <row r="865" spans="1:29" ht="13.8" thickBot="1" x14ac:dyDescent="0.3">
      <c r="A865" s="76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</row>
    <row r="866" spans="1:29" ht="13.8" thickBot="1" x14ac:dyDescent="0.3">
      <c r="A866" s="76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</row>
    <row r="867" spans="1:29" ht="13.8" thickBot="1" x14ac:dyDescent="0.3">
      <c r="A867" s="76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</row>
    <row r="868" spans="1:29" ht="13.8" thickBot="1" x14ac:dyDescent="0.3">
      <c r="A868" s="76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</row>
    <row r="869" spans="1:29" ht="13.8" thickBot="1" x14ac:dyDescent="0.3">
      <c r="A869" s="76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</row>
    <row r="870" spans="1:29" ht="13.8" thickBot="1" x14ac:dyDescent="0.3">
      <c r="A870" s="76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</row>
    <row r="871" spans="1:29" ht="13.8" thickBot="1" x14ac:dyDescent="0.3">
      <c r="A871" s="76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</row>
    <row r="872" spans="1:29" ht="13.8" thickBot="1" x14ac:dyDescent="0.3">
      <c r="A872" s="76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</row>
    <row r="873" spans="1:29" ht="13.8" thickBot="1" x14ac:dyDescent="0.3">
      <c r="A873" s="76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</row>
    <row r="874" spans="1:29" ht="13.8" thickBot="1" x14ac:dyDescent="0.3">
      <c r="A874" s="76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</row>
    <row r="875" spans="1:29" ht="13.8" thickBot="1" x14ac:dyDescent="0.3">
      <c r="A875" s="76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</row>
    <row r="876" spans="1:29" ht="13.8" thickBot="1" x14ac:dyDescent="0.3">
      <c r="A876" s="76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</row>
    <row r="877" spans="1:29" ht="13.8" thickBot="1" x14ac:dyDescent="0.3">
      <c r="A877" s="76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</row>
    <row r="878" spans="1:29" ht="13.8" thickBot="1" x14ac:dyDescent="0.3">
      <c r="A878" s="76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</row>
    <row r="879" spans="1:29" ht="13.8" thickBot="1" x14ac:dyDescent="0.3">
      <c r="A879" s="76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</row>
    <row r="880" spans="1:29" ht="13.8" thickBot="1" x14ac:dyDescent="0.3">
      <c r="A880" s="76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</row>
    <row r="881" spans="1:29" ht="13.8" thickBot="1" x14ac:dyDescent="0.3">
      <c r="A881" s="76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</row>
    <row r="882" spans="1:29" ht="13.8" thickBot="1" x14ac:dyDescent="0.3">
      <c r="A882" s="76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</row>
    <row r="883" spans="1:29" ht="13.8" thickBot="1" x14ac:dyDescent="0.3">
      <c r="A883" s="76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</row>
    <row r="884" spans="1:29" ht="13.8" thickBot="1" x14ac:dyDescent="0.3">
      <c r="A884" s="76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</row>
    <row r="885" spans="1:29" ht="13.8" thickBot="1" x14ac:dyDescent="0.3">
      <c r="A885" s="76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</row>
    <row r="886" spans="1:29" ht="13.8" thickBot="1" x14ac:dyDescent="0.3">
      <c r="A886" s="76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</row>
    <row r="887" spans="1:29" ht="13.8" thickBot="1" x14ac:dyDescent="0.3">
      <c r="A887" s="76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</row>
    <row r="888" spans="1:29" ht="13.8" thickBot="1" x14ac:dyDescent="0.3">
      <c r="A888" s="76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</row>
    <row r="889" spans="1:29" ht="13.8" thickBot="1" x14ac:dyDescent="0.3">
      <c r="A889" s="76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</row>
    <row r="890" spans="1:29" ht="13.8" thickBot="1" x14ac:dyDescent="0.3">
      <c r="A890" s="76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</row>
    <row r="891" spans="1:29" ht="13.8" thickBot="1" x14ac:dyDescent="0.3">
      <c r="A891" s="76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</row>
    <row r="892" spans="1:29" ht="13.8" thickBot="1" x14ac:dyDescent="0.3">
      <c r="A892" s="76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</row>
    <row r="893" spans="1:29" ht="13.8" thickBot="1" x14ac:dyDescent="0.3">
      <c r="A893" s="76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</row>
    <row r="894" spans="1:29" ht="13.8" thickBot="1" x14ac:dyDescent="0.3">
      <c r="A894" s="76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</row>
    <row r="895" spans="1:29" ht="13.8" thickBot="1" x14ac:dyDescent="0.3">
      <c r="A895" s="76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</row>
    <row r="896" spans="1:29" ht="13.8" thickBot="1" x14ac:dyDescent="0.3">
      <c r="A896" s="76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</row>
    <row r="897" spans="1:29" ht="13.8" thickBot="1" x14ac:dyDescent="0.3">
      <c r="A897" s="76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</row>
    <row r="898" spans="1:29" ht="13.8" thickBot="1" x14ac:dyDescent="0.3">
      <c r="A898" s="76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</row>
    <row r="899" spans="1:29" ht="13.8" thickBot="1" x14ac:dyDescent="0.3">
      <c r="A899" s="76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</row>
    <row r="900" spans="1:29" ht="13.8" thickBot="1" x14ac:dyDescent="0.3">
      <c r="A900" s="76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</row>
    <row r="901" spans="1:29" ht="13.8" thickBot="1" x14ac:dyDescent="0.3">
      <c r="A901" s="76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</row>
    <row r="902" spans="1:29" ht="13.8" thickBot="1" x14ac:dyDescent="0.3">
      <c r="A902" s="76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</row>
    <row r="903" spans="1:29" ht="13.8" thickBot="1" x14ac:dyDescent="0.3">
      <c r="A903" s="76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</row>
    <row r="904" spans="1:29" ht="13.8" thickBot="1" x14ac:dyDescent="0.3">
      <c r="A904" s="76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</row>
    <row r="905" spans="1:29" ht="13.8" thickBot="1" x14ac:dyDescent="0.3">
      <c r="A905" s="76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</row>
    <row r="906" spans="1:29" ht="13.8" thickBot="1" x14ac:dyDescent="0.3">
      <c r="A906" s="76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</row>
    <row r="907" spans="1:29" ht="13.8" thickBot="1" x14ac:dyDescent="0.3">
      <c r="A907" s="76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</row>
    <row r="908" spans="1:29" ht="13.8" thickBot="1" x14ac:dyDescent="0.3">
      <c r="A908" s="76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</row>
    <row r="909" spans="1:29" ht="13.8" thickBot="1" x14ac:dyDescent="0.3">
      <c r="A909" s="76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</row>
    <row r="910" spans="1:29" ht="13.8" thickBot="1" x14ac:dyDescent="0.3">
      <c r="A910" s="76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</row>
    <row r="911" spans="1:29" ht="13.8" thickBot="1" x14ac:dyDescent="0.3">
      <c r="A911" s="76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</row>
    <row r="912" spans="1:29" ht="13.8" thickBot="1" x14ac:dyDescent="0.3">
      <c r="A912" s="76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</row>
    <row r="913" spans="1:29" ht="13.8" thickBot="1" x14ac:dyDescent="0.3">
      <c r="A913" s="76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</row>
    <row r="914" spans="1:29" ht="13.8" thickBot="1" x14ac:dyDescent="0.3">
      <c r="A914" s="76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</row>
    <row r="915" spans="1:29" ht="13.8" thickBot="1" x14ac:dyDescent="0.3">
      <c r="A915" s="76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</row>
    <row r="916" spans="1:29" ht="13.8" thickBot="1" x14ac:dyDescent="0.3">
      <c r="A916" s="76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</row>
    <row r="917" spans="1:29" ht="13.8" thickBot="1" x14ac:dyDescent="0.3">
      <c r="A917" s="76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</row>
    <row r="918" spans="1:29" ht="13.8" thickBot="1" x14ac:dyDescent="0.3">
      <c r="A918" s="76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</row>
    <row r="919" spans="1:29" ht="13.8" thickBot="1" x14ac:dyDescent="0.3">
      <c r="A919" s="76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</row>
    <row r="920" spans="1:29" ht="13.8" thickBot="1" x14ac:dyDescent="0.3">
      <c r="A920" s="76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</row>
    <row r="921" spans="1:29" ht="13.8" thickBot="1" x14ac:dyDescent="0.3">
      <c r="A921" s="76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</row>
    <row r="922" spans="1:29" ht="13.8" thickBot="1" x14ac:dyDescent="0.3">
      <c r="A922" s="76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</row>
    <row r="923" spans="1:29" ht="13.8" thickBot="1" x14ac:dyDescent="0.3">
      <c r="A923" s="76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</row>
    <row r="924" spans="1:29" ht="13.8" thickBot="1" x14ac:dyDescent="0.3">
      <c r="A924" s="76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</row>
    <row r="925" spans="1:29" ht="13.8" thickBot="1" x14ac:dyDescent="0.3">
      <c r="A925" s="76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</row>
    <row r="926" spans="1:29" ht="13.8" thickBot="1" x14ac:dyDescent="0.3">
      <c r="A926" s="76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</row>
    <row r="927" spans="1:29" ht="13.8" thickBot="1" x14ac:dyDescent="0.3">
      <c r="A927" s="76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</row>
    <row r="928" spans="1:29" ht="13.8" thickBot="1" x14ac:dyDescent="0.3">
      <c r="A928" s="76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</row>
    <row r="929" spans="1:29" ht="13.8" thickBot="1" x14ac:dyDescent="0.3">
      <c r="A929" s="76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</row>
    <row r="930" spans="1:29" ht="13.8" thickBot="1" x14ac:dyDescent="0.3">
      <c r="A930" s="76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</row>
    <row r="931" spans="1:29" ht="13.8" thickBot="1" x14ac:dyDescent="0.3">
      <c r="A931" s="76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</row>
    <row r="932" spans="1:29" ht="13.8" thickBot="1" x14ac:dyDescent="0.3">
      <c r="A932" s="76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</row>
    <row r="933" spans="1:29" ht="13.8" thickBot="1" x14ac:dyDescent="0.3">
      <c r="A933" s="76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</row>
    <row r="934" spans="1:29" ht="13.8" thickBot="1" x14ac:dyDescent="0.3">
      <c r="A934" s="76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</row>
    <row r="935" spans="1:29" ht="13.8" thickBot="1" x14ac:dyDescent="0.3">
      <c r="A935" s="76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</row>
    <row r="936" spans="1:29" ht="13.8" thickBot="1" x14ac:dyDescent="0.3">
      <c r="A936" s="76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</row>
    <row r="937" spans="1:29" ht="13.8" thickBot="1" x14ac:dyDescent="0.3">
      <c r="A937" s="76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</row>
    <row r="938" spans="1:29" ht="13.8" thickBot="1" x14ac:dyDescent="0.3">
      <c r="A938" s="76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</row>
    <row r="939" spans="1:29" ht="13.8" thickBot="1" x14ac:dyDescent="0.3">
      <c r="A939" s="76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</row>
    <row r="940" spans="1:29" ht="13.8" thickBot="1" x14ac:dyDescent="0.3">
      <c r="A940" s="76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</row>
    <row r="941" spans="1:29" ht="13.8" thickBot="1" x14ac:dyDescent="0.3">
      <c r="A941" s="76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</row>
    <row r="942" spans="1:29" ht="13.8" thickBot="1" x14ac:dyDescent="0.3">
      <c r="A942" s="76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</row>
    <row r="943" spans="1:29" ht="13.8" thickBot="1" x14ac:dyDescent="0.3">
      <c r="A943" s="76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</row>
    <row r="944" spans="1:29" ht="13.8" thickBot="1" x14ac:dyDescent="0.3">
      <c r="A944" s="76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</row>
    <row r="945" spans="1:29" ht="13.8" thickBot="1" x14ac:dyDescent="0.3">
      <c r="A945" s="76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</row>
    <row r="946" spans="1:29" ht="13.8" thickBot="1" x14ac:dyDescent="0.3">
      <c r="A946" s="76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</row>
    <row r="947" spans="1:29" ht="13.8" thickBot="1" x14ac:dyDescent="0.3">
      <c r="A947" s="76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</row>
    <row r="948" spans="1:29" ht="13.8" thickBot="1" x14ac:dyDescent="0.3">
      <c r="A948" s="76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</row>
    <row r="949" spans="1:29" ht="13.8" thickBot="1" x14ac:dyDescent="0.3">
      <c r="A949" s="76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</row>
    <row r="950" spans="1:29" ht="13.8" thickBot="1" x14ac:dyDescent="0.3">
      <c r="A950" s="76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</row>
    <row r="951" spans="1:29" ht="13.8" thickBot="1" x14ac:dyDescent="0.3">
      <c r="A951" s="76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</row>
    <row r="952" spans="1:29" ht="13.8" thickBot="1" x14ac:dyDescent="0.3">
      <c r="A952" s="76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</row>
    <row r="953" spans="1:29" ht="13.8" thickBot="1" x14ac:dyDescent="0.3">
      <c r="A953" s="76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</row>
    <row r="954" spans="1:29" ht="13.8" thickBot="1" x14ac:dyDescent="0.3">
      <c r="A954" s="76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</row>
    <row r="955" spans="1:29" ht="13.8" thickBot="1" x14ac:dyDescent="0.3">
      <c r="A955" s="76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</row>
    <row r="956" spans="1:29" ht="13.8" thickBot="1" x14ac:dyDescent="0.3">
      <c r="A956" s="76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</row>
    <row r="957" spans="1:29" ht="13.8" thickBot="1" x14ac:dyDescent="0.3">
      <c r="A957" s="76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</row>
    <row r="958" spans="1:29" ht="13.8" thickBot="1" x14ac:dyDescent="0.3">
      <c r="A958" s="76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</row>
    <row r="959" spans="1:29" ht="13.8" thickBot="1" x14ac:dyDescent="0.3">
      <c r="A959" s="76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</row>
    <row r="960" spans="1:29" ht="13.8" thickBot="1" x14ac:dyDescent="0.3">
      <c r="A960" s="76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</row>
    <row r="961" spans="1:29" ht="13.8" thickBot="1" x14ac:dyDescent="0.3">
      <c r="A961" s="76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</row>
    <row r="962" spans="1:29" ht="13.8" thickBot="1" x14ac:dyDescent="0.3">
      <c r="A962" s="76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</row>
    <row r="963" spans="1:29" ht="13.8" thickBot="1" x14ac:dyDescent="0.3">
      <c r="A963" s="76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</row>
    <row r="964" spans="1:29" ht="13.8" thickBot="1" x14ac:dyDescent="0.3">
      <c r="A964" s="76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</row>
    <row r="965" spans="1:29" ht="13.8" thickBot="1" x14ac:dyDescent="0.3">
      <c r="A965" s="76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</row>
    <row r="966" spans="1:29" ht="13.8" thickBot="1" x14ac:dyDescent="0.3">
      <c r="A966" s="76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</row>
    <row r="967" spans="1:29" ht="13.8" thickBot="1" x14ac:dyDescent="0.3">
      <c r="A967" s="76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</row>
    <row r="968" spans="1:29" ht="13.8" thickBot="1" x14ac:dyDescent="0.3">
      <c r="A968" s="76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</row>
    <row r="969" spans="1:29" ht="13.8" thickBot="1" x14ac:dyDescent="0.3">
      <c r="A969" s="76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</row>
    <row r="970" spans="1:29" ht="13.8" thickBot="1" x14ac:dyDescent="0.3">
      <c r="A970" s="76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</row>
    <row r="971" spans="1:29" ht="13.8" thickBot="1" x14ac:dyDescent="0.3">
      <c r="A971" s="76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</row>
    <row r="972" spans="1:29" ht="13.8" thickBot="1" x14ac:dyDescent="0.3">
      <c r="A972" s="76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</row>
    <row r="973" spans="1:29" ht="13.8" thickBot="1" x14ac:dyDescent="0.3">
      <c r="A973" s="76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</row>
    <row r="974" spans="1:29" ht="13.8" thickBot="1" x14ac:dyDescent="0.3">
      <c r="A974" s="76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</row>
    <row r="975" spans="1:29" ht="13.8" thickBot="1" x14ac:dyDescent="0.3">
      <c r="A975" s="76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</row>
    <row r="976" spans="1:29" ht="13.8" thickBot="1" x14ac:dyDescent="0.3">
      <c r="A976" s="76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</row>
    <row r="977" spans="1:29" ht="13.8" thickBot="1" x14ac:dyDescent="0.3">
      <c r="A977" s="76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</row>
    <row r="978" spans="1:29" ht="13.8" thickBot="1" x14ac:dyDescent="0.3">
      <c r="A978" s="76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</row>
    <row r="979" spans="1:29" ht="13.8" thickBot="1" x14ac:dyDescent="0.3">
      <c r="A979" s="76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</row>
    <row r="980" spans="1:29" ht="13.8" thickBot="1" x14ac:dyDescent="0.3">
      <c r="A980" s="76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</row>
    <row r="981" spans="1:29" ht="13.8" thickBot="1" x14ac:dyDescent="0.3">
      <c r="A981" s="76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</row>
    <row r="982" spans="1:29" ht="13.8" thickBot="1" x14ac:dyDescent="0.3">
      <c r="A982" s="76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</row>
    <row r="983" spans="1:29" ht="13.8" thickBot="1" x14ac:dyDescent="0.3">
      <c r="A983" s="76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</row>
    <row r="984" spans="1:29" ht="13.8" thickBot="1" x14ac:dyDescent="0.3">
      <c r="A984" s="76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</row>
    <row r="985" spans="1:29" ht="13.8" thickBot="1" x14ac:dyDescent="0.3">
      <c r="A985" s="76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</row>
    <row r="986" spans="1:29" ht="13.8" thickBot="1" x14ac:dyDescent="0.3">
      <c r="A986" s="76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</row>
    <row r="987" spans="1:29" ht="13.8" thickBot="1" x14ac:dyDescent="0.3">
      <c r="A987" s="76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</row>
    <row r="988" spans="1:29" ht="13.8" thickBot="1" x14ac:dyDescent="0.3">
      <c r="A988" s="76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</row>
    <row r="989" spans="1:29" ht="13.8" thickBot="1" x14ac:dyDescent="0.3">
      <c r="A989" s="76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</row>
    <row r="990" spans="1:29" ht="13.8" thickBot="1" x14ac:dyDescent="0.3">
      <c r="A990" s="76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</row>
    <row r="991" spans="1:29" ht="13.8" thickBot="1" x14ac:dyDescent="0.3">
      <c r="A991" s="76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</row>
    <row r="992" spans="1:29" ht="13.8" thickBot="1" x14ac:dyDescent="0.3">
      <c r="A992" s="76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</row>
    <row r="993" spans="1:29" ht="13.8" thickBot="1" x14ac:dyDescent="0.3">
      <c r="A993" s="76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</row>
    <row r="994" spans="1:29" ht="13.8" thickBot="1" x14ac:dyDescent="0.3">
      <c r="A994" s="76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</row>
    <row r="995" spans="1:29" ht="13.8" thickBot="1" x14ac:dyDescent="0.3">
      <c r="A995" s="76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</row>
    <row r="996" spans="1:29" ht="13.8" thickBot="1" x14ac:dyDescent="0.3">
      <c r="A996" s="76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</row>
    <row r="997" spans="1:29" ht="13.8" thickBot="1" x14ac:dyDescent="0.3">
      <c r="A997" s="76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</row>
    <row r="998" spans="1:29" ht="13.8" thickBot="1" x14ac:dyDescent="0.3">
      <c r="A998" s="76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</row>
    <row r="999" spans="1:29" ht="13.8" thickBot="1" x14ac:dyDescent="0.3">
      <c r="A999" s="76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</row>
    <row r="1000" spans="1:29" ht="13.8" thickBot="1" x14ac:dyDescent="0.3">
      <c r="A1000" s="76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</row>
    <row r="1001" spans="1:29" ht="13.8" thickBot="1" x14ac:dyDescent="0.3">
      <c r="A1001" s="76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</row>
    <row r="1002" spans="1:29" ht="13.8" thickBot="1" x14ac:dyDescent="0.3">
      <c r="A1002" s="76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</row>
    <row r="1003" spans="1:29" ht="13.8" thickBot="1" x14ac:dyDescent="0.3">
      <c r="A1003" s="76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</row>
    <row r="1004" spans="1:29" ht="13.8" thickBot="1" x14ac:dyDescent="0.3">
      <c r="A1004" s="76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</row>
    <row r="1005" spans="1:29" ht="13.8" thickBot="1" x14ac:dyDescent="0.3">
      <c r="A1005" s="76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</row>
    <row r="1006" spans="1:29" ht="13.8" thickBot="1" x14ac:dyDescent="0.3">
      <c r="A1006" s="76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</row>
    <row r="1007" spans="1:29" ht="13.8" thickBot="1" x14ac:dyDescent="0.3">
      <c r="A1007" s="76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</row>
    <row r="1008" spans="1:29" ht="13.8" thickBot="1" x14ac:dyDescent="0.3">
      <c r="A1008" s="76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</row>
    <row r="1009" spans="1:29" ht="13.8" thickBot="1" x14ac:dyDescent="0.3">
      <c r="A1009" s="76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</row>
    <row r="1010" spans="1:29" ht="13.8" thickBot="1" x14ac:dyDescent="0.3">
      <c r="A1010" s="76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</row>
    <row r="1011" spans="1:29" ht="13.8" thickBot="1" x14ac:dyDescent="0.3">
      <c r="A1011" s="76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</row>
    <row r="1012" spans="1:29" ht="13.8" thickBot="1" x14ac:dyDescent="0.3">
      <c r="A1012" s="76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topLeftCell="C1" workbookViewId="0">
      <selection activeCell="R18" sqref="R18"/>
    </sheetView>
  </sheetViews>
  <sheetFormatPr defaultColWidth="8.88671875" defaultRowHeight="13.2" x14ac:dyDescent="0.25"/>
  <cols>
    <col min="1" max="1" width="13.44140625" customWidth="1"/>
    <col min="6" max="6" width="13.33203125" customWidth="1"/>
    <col min="7" max="7" width="21.33203125" style="6" customWidth="1"/>
    <col min="8" max="8" width="12.88671875" style="34" customWidth="1"/>
    <col min="9" max="9" width="16.33203125" customWidth="1"/>
    <col min="10" max="10" width="16" customWidth="1"/>
    <col min="11" max="11" width="15.88671875" customWidth="1"/>
    <col min="12" max="12" width="16" customWidth="1"/>
  </cols>
  <sheetData>
    <row r="1" spans="1:13" ht="25.8" thickBot="1" x14ac:dyDescent="0.3">
      <c r="A1" s="47" t="s">
        <v>18</v>
      </c>
      <c r="B1" s="47" t="s">
        <v>30</v>
      </c>
      <c r="C1" s="22" t="s">
        <v>17</v>
      </c>
      <c r="D1" s="22" t="s">
        <v>47</v>
      </c>
      <c r="F1" s="22" t="s">
        <v>29</v>
      </c>
      <c r="G1" s="25" t="s">
        <v>28</v>
      </c>
      <c r="H1" s="25" t="s">
        <v>18</v>
      </c>
      <c r="I1" s="22" t="s">
        <v>39</v>
      </c>
      <c r="J1" s="22" t="s">
        <v>41</v>
      </c>
      <c r="K1" s="22" t="s">
        <v>40</v>
      </c>
      <c r="L1" s="22" t="s">
        <v>42</v>
      </c>
      <c r="M1" s="48" t="s">
        <v>43</v>
      </c>
    </row>
    <row r="2" spans="1:13" ht="13.8" thickBot="1" x14ac:dyDescent="0.3">
      <c r="A2" s="76" t="s">
        <v>414</v>
      </c>
      <c r="B2" s="46">
        <v>1</v>
      </c>
      <c r="C2" s="29" t="s">
        <v>278</v>
      </c>
      <c r="D2" s="29">
        <v>4</v>
      </c>
      <c r="F2" s="112">
        <v>115080</v>
      </c>
      <c r="G2" s="95"/>
      <c r="H2" s="112" t="s">
        <v>19</v>
      </c>
      <c r="I2" s="113" t="s">
        <v>65</v>
      </c>
      <c r="J2" s="113" t="s">
        <v>65</v>
      </c>
      <c r="K2" s="113" t="s">
        <v>423</v>
      </c>
      <c r="L2" s="113" t="s">
        <v>423</v>
      </c>
      <c r="M2" t="s">
        <v>483</v>
      </c>
    </row>
    <row r="3" spans="1:13" ht="13.8" thickBot="1" x14ac:dyDescent="0.3">
      <c r="A3" s="76" t="s">
        <v>319</v>
      </c>
      <c r="B3" s="46">
        <v>1</v>
      </c>
      <c r="C3" s="29" t="s">
        <v>278</v>
      </c>
      <c r="D3" s="21">
        <v>4</v>
      </c>
      <c r="F3" s="114">
        <v>112647</v>
      </c>
      <c r="G3" s="115"/>
      <c r="H3" s="114" t="s">
        <v>19</v>
      </c>
      <c r="I3" s="116" t="s">
        <v>465</v>
      </c>
      <c r="J3" s="116" t="s">
        <v>465</v>
      </c>
      <c r="K3" s="116" t="s">
        <v>466</v>
      </c>
      <c r="L3" s="116" t="s">
        <v>466</v>
      </c>
      <c r="M3" t="s">
        <v>484</v>
      </c>
    </row>
    <row r="4" spans="1:13" ht="13.8" thickBot="1" x14ac:dyDescent="0.3">
      <c r="A4" s="46" t="s">
        <v>20</v>
      </c>
      <c r="B4" s="46">
        <v>1.05</v>
      </c>
      <c r="C4" s="29" t="s">
        <v>278</v>
      </c>
      <c r="D4" s="21">
        <v>4</v>
      </c>
      <c r="F4" s="114">
        <v>114146</v>
      </c>
      <c r="G4" s="115"/>
      <c r="H4" s="114" t="s">
        <v>19</v>
      </c>
      <c r="I4" s="116" t="s">
        <v>50</v>
      </c>
      <c r="J4" s="116" t="s">
        <v>50</v>
      </c>
      <c r="K4" s="116" t="s">
        <v>421</v>
      </c>
      <c r="L4" s="116" t="s">
        <v>421</v>
      </c>
      <c r="M4" t="s">
        <v>485</v>
      </c>
    </row>
    <row r="5" spans="1:13" ht="13.8" thickBot="1" x14ac:dyDescent="0.3">
      <c r="A5" s="76" t="s">
        <v>21</v>
      </c>
      <c r="B5" s="46">
        <v>1.21</v>
      </c>
      <c r="C5" s="29" t="s">
        <v>279</v>
      </c>
      <c r="D5" s="49">
        <v>3</v>
      </c>
      <c r="F5" s="114">
        <v>113344</v>
      </c>
      <c r="G5" s="115"/>
      <c r="H5" s="114" t="s">
        <v>19</v>
      </c>
      <c r="I5" s="116" t="s">
        <v>48</v>
      </c>
      <c r="J5" s="116" t="s">
        <v>48</v>
      </c>
      <c r="K5" s="116" t="s">
        <v>424</v>
      </c>
      <c r="L5" s="116" t="s">
        <v>424</v>
      </c>
      <c r="M5" t="s">
        <v>486</v>
      </c>
    </row>
    <row r="6" spans="1:13" x14ac:dyDescent="0.25">
      <c r="A6" s="46" t="s">
        <v>19</v>
      </c>
      <c r="B6" s="46">
        <v>1.21</v>
      </c>
      <c r="C6" s="29" t="s">
        <v>279</v>
      </c>
      <c r="D6" s="49">
        <v>3</v>
      </c>
      <c r="F6" s="114">
        <v>112607</v>
      </c>
      <c r="G6" s="115"/>
      <c r="H6" s="114" t="s">
        <v>19</v>
      </c>
      <c r="I6" s="116" t="s">
        <v>425</v>
      </c>
      <c r="J6" s="116" t="s">
        <v>425</v>
      </c>
      <c r="K6" s="116" t="s">
        <v>426</v>
      </c>
      <c r="L6" s="116" t="s">
        <v>426</v>
      </c>
      <c r="M6" t="s">
        <v>487</v>
      </c>
    </row>
    <row r="7" spans="1:13" x14ac:dyDescent="0.25">
      <c r="A7" s="46" t="s">
        <v>31</v>
      </c>
      <c r="B7" s="46">
        <v>1.45</v>
      </c>
      <c r="C7" s="29" t="s">
        <v>279</v>
      </c>
      <c r="D7" s="49">
        <v>3</v>
      </c>
      <c r="F7" s="114">
        <v>115105</v>
      </c>
      <c r="G7" s="115"/>
      <c r="H7" s="114" t="s">
        <v>19</v>
      </c>
      <c r="I7" s="116" t="s">
        <v>427</v>
      </c>
      <c r="J7" s="116" t="s">
        <v>427</v>
      </c>
      <c r="K7" s="116" t="s">
        <v>428</v>
      </c>
      <c r="L7" s="116" t="s">
        <v>428</v>
      </c>
      <c r="M7" t="s">
        <v>488</v>
      </c>
    </row>
    <row r="8" spans="1:13" x14ac:dyDescent="0.25">
      <c r="A8" s="21" t="s">
        <v>382</v>
      </c>
      <c r="B8" s="21">
        <v>1.21</v>
      </c>
      <c r="C8" s="29" t="s">
        <v>279</v>
      </c>
      <c r="D8" s="21">
        <v>3</v>
      </c>
      <c r="F8" s="114">
        <v>115081</v>
      </c>
      <c r="G8" s="115"/>
      <c r="H8" s="114" t="s">
        <v>19</v>
      </c>
      <c r="I8" s="116" t="s">
        <v>429</v>
      </c>
      <c r="J8" s="116" t="s">
        <v>429</v>
      </c>
      <c r="K8" s="116" t="s">
        <v>430</v>
      </c>
      <c r="L8" s="116" t="s">
        <v>430</v>
      </c>
      <c r="M8" t="s">
        <v>489</v>
      </c>
    </row>
    <row r="9" spans="1:13" x14ac:dyDescent="0.25">
      <c r="A9" s="29" t="s">
        <v>422</v>
      </c>
      <c r="B9" s="21">
        <v>1.1000000000000001</v>
      </c>
      <c r="C9" s="29" t="s">
        <v>279</v>
      </c>
      <c r="D9" s="21">
        <v>3</v>
      </c>
      <c r="F9" s="114">
        <v>112555</v>
      </c>
      <c r="G9" s="115"/>
      <c r="H9" s="114" t="s">
        <v>19</v>
      </c>
      <c r="I9" s="116" t="s">
        <v>431</v>
      </c>
      <c r="J9" s="116" t="s">
        <v>431</v>
      </c>
      <c r="K9" s="116" t="s">
        <v>432</v>
      </c>
      <c r="L9" s="116" t="s">
        <v>432</v>
      </c>
      <c r="M9" t="s">
        <v>490</v>
      </c>
    </row>
    <row r="10" spans="1:13" x14ac:dyDescent="0.25">
      <c r="A10" s="21"/>
      <c r="B10" s="21"/>
      <c r="C10" s="21"/>
      <c r="D10" s="21"/>
      <c r="F10" s="114">
        <v>91082</v>
      </c>
      <c r="G10" s="115"/>
      <c r="H10" s="114" t="s">
        <v>19</v>
      </c>
      <c r="I10" s="116" t="s">
        <v>51</v>
      </c>
      <c r="J10" s="116" t="s">
        <v>51</v>
      </c>
      <c r="K10" s="116" t="s">
        <v>464</v>
      </c>
      <c r="L10" s="116" t="s">
        <v>464</v>
      </c>
      <c r="M10" t="s">
        <v>491</v>
      </c>
    </row>
    <row r="11" spans="1:13" x14ac:dyDescent="0.25">
      <c r="A11" s="21"/>
      <c r="B11" s="21"/>
      <c r="C11" s="21"/>
      <c r="D11" s="21"/>
      <c r="F11" s="114">
        <v>113744</v>
      </c>
      <c r="G11" s="115"/>
      <c r="H11" s="114" t="s">
        <v>19</v>
      </c>
      <c r="I11" s="116" t="s">
        <v>433</v>
      </c>
      <c r="J11" s="116" t="s">
        <v>433</v>
      </c>
      <c r="K11" s="117" t="s">
        <v>434</v>
      </c>
      <c r="L11" s="117" t="s">
        <v>434</v>
      </c>
      <c r="M11" t="s">
        <v>492</v>
      </c>
    </row>
    <row r="12" spans="1:13" x14ac:dyDescent="0.25">
      <c r="A12" s="21"/>
      <c r="B12" s="21"/>
      <c r="C12" s="21"/>
      <c r="D12" s="21"/>
      <c r="F12" s="114">
        <v>115106</v>
      </c>
      <c r="G12" s="115"/>
      <c r="H12" s="114" t="s">
        <v>19</v>
      </c>
      <c r="I12" s="116" t="s">
        <v>376</v>
      </c>
      <c r="J12" s="116" t="s">
        <v>376</v>
      </c>
      <c r="K12" s="116" t="s">
        <v>435</v>
      </c>
      <c r="L12" s="116" t="s">
        <v>435</v>
      </c>
      <c r="M12" t="s">
        <v>493</v>
      </c>
    </row>
    <row r="13" spans="1:13" x14ac:dyDescent="0.25">
      <c r="A13" s="21"/>
      <c r="B13" s="21"/>
      <c r="C13" s="21"/>
      <c r="D13" s="21"/>
      <c r="F13" s="114">
        <v>23</v>
      </c>
      <c r="G13" s="115"/>
      <c r="H13" s="114" t="s">
        <v>19</v>
      </c>
      <c r="I13" s="116" t="s">
        <v>436</v>
      </c>
      <c r="J13" s="116" t="s">
        <v>436</v>
      </c>
      <c r="K13" s="116" t="s">
        <v>437</v>
      </c>
      <c r="L13" s="116" t="s">
        <v>437</v>
      </c>
      <c r="M13" t="s">
        <v>494</v>
      </c>
    </row>
    <row r="14" spans="1:13" x14ac:dyDescent="0.25">
      <c r="A14" s="21"/>
      <c r="B14" s="21"/>
      <c r="C14" s="21"/>
      <c r="D14" s="21"/>
      <c r="F14" s="114">
        <v>91070</v>
      </c>
      <c r="G14" s="115"/>
      <c r="H14" s="114" t="s">
        <v>19</v>
      </c>
      <c r="I14" s="116" t="s">
        <v>52</v>
      </c>
      <c r="J14" s="116" t="s">
        <v>52</v>
      </c>
      <c r="K14" s="116" t="s">
        <v>438</v>
      </c>
      <c r="L14" s="116" t="s">
        <v>438</v>
      </c>
      <c r="M14" t="s">
        <v>495</v>
      </c>
    </row>
    <row r="15" spans="1:13" x14ac:dyDescent="0.25">
      <c r="A15" s="21"/>
      <c r="B15" s="21"/>
      <c r="C15" s="21"/>
      <c r="D15" s="21"/>
      <c r="F15" s="114">
        <v>112480</v>
      </c>
      <c r="G15" s="115"/>
      <c r="H15" s="114" t="s">
        <v>19</v>
      </c>
      <c r="I15" s="116" t="s">
        <v>375</v>
      </c>
      <c r="J15" s="116" t="s">
        <v>375</v>
      </c>
      <c r="K15" s="116" t="s">
        <v>396</v>
      </c>
      <c r="L15" s="116" t="s">
        <v>396</v>
      </c>
      <c r="M15" t="s">
        <v>496</v>
      </c>
    </row>
    <row r="16" spans="1:13" x14ac:dyDescent="0.25">
      <c r="A16" s="21"/>
      <c r="B16" s="21"/>
      <c r="C16" s="21"/>
      <c r="D16" s="21"/>
      <c r="F16" s="114">
        <v>91071</v>
      </c>
      <c r="G16" s="115"/>
      <c r="H16" s="114" t="s">
        <v>19</v>
      </c>
      <c r="I16" s="116" t="s">
        <v>439</v>
      </c>
      <c r="J16" s="116" t="s">
        <v>439</v>
      </c>
      <c r="K16" s="117" t="s">
        <v>440</v>
      </c>
      <c r="L16" s="117" t="s">
        <v>440</v>
      </c>
      <c r="M16" t="s">
        <v>497</v>
      </c>
    </row>
    <row r="17" spans="1:13" ht="20.399999999999999" x14ac:dyDescent="0.25">
      <c r="A17" s="21"/>
      <c r="B17" s="21"/>
      <c r="C17" s="21"/>
      <c r="D17" s="21"/>
      <c r="F17" s="114">
        <v>112608</v>
      </c>
      <c r="G17" s="115"/>
      <c r="H17" s="114" t="s">
        <v>19</v>
      </c>
      <c r="I17" s="116" t="s">
        <v>441</v>
      </c>
      <c r="J17" s="116" t="s">
        <v>441</v>
      </c>
      <c r="K17" s="117" t="s">
        <v>523</v>
      </c>
      <c r="L17" s="117" t="s">
        <v>523</v>
      </c>
      <c r="M17" t="s">
        <v>524</v>
      </c>
    </row>
    <row r="18" spans="1:13" x14ac:dyDescent="0.25">
      <c r="A18" s="21"/>
      <c r="B18" s="21"/>
      <c r="C18" s="21"/>
      <c r="D18" s="21"/>
      <c r="F18" s="114"/>
      <c r="G18" s="115"/>
      <c r="H18" s="114" t="s">
        <v>19</v>
      </c>
      <c r="I18" s="116" t="s">
        <v>442</v>
      </c>
      <c r="J18" s="116" t="s">
        <v>442</v>
      </c>
      <c r="K18" s="117" t="s">
        <v>443</v>
      </c>
      <c r="L18" s="117" t="s">
        <v>443</v>
      </c>
      <c r="M18" t="s">
        <v>498</v>
      </c>
    </row>
    <row r="19" spans="1:13" x14ac:dyDescent="0.25">
      <c r="A19" s="21"/>
      <c r="B19" s="21"/>
      <c r="C19" s="21"/>
      <c r="D19" s="21"/>
      <c r="F19" s="114">
        <v>108961</v>
      </c>
      <c r="G19" s="115"/>
      <c r="H19" s="114" t="s">
        <v>19</v>
      </c>
      <c r="I19" s="116" t="s">
        <v>444</v>
      </c>
      <c r="J19" s="116" t="s">
        <v>444</v>
      </c>
      <c r="K19" s="117" t="s">
        <v>445</v>
      </c>
      <c r="L19" s="117" t="s">
        <v>445</v>
      </c>
      <c r="M19" t="s">
        <v>499</v>
      </c>
    </row>
    <row r="20" spans="1:13" x14ac:dyDescent="0.25">
      <c r="A20" s="21"/>
      <c r="B20" s="21"/>
      <c r="C20" s="21"/>
      <c r="D20" s="21"/>
      <c r="F20" s="114">
        <v>2657</v>
      </c>
      <c r="G20" s="115"/>
      <c r="H20" s="114" t="s">
        <v>414</v>
      </c>
      <c r="I20" s="116" t="s">
        <v>446</v>
      </c>
      <c r="J20" s="116" t="s">
        <v>446</v>
      </c>
      <c r="K20" s="117" t="s">
        <v>447</v>
      </c>
      <c r="L20" s="117" t="s">
        <v>447</v>
      </c>
      <c r="M20" t="s">
        <v>500</v>
      </c>
    </row>
    <row r="21" spans="1:13" x14ac:dyDescent="0.25">
      <c r="A21" s="21"/>
      <c r="B21" s="21"/>
      <c r="C21" s="21"/>
      <c r="D21" s="21"/>
      <c r="F21" s="114">
        <v>2650</v>
      </c>
      <c r="G21" s="115"/>
      <c r="H21" s="114" t="s">
        <v>414</v>
      </c>
      <c r="I21" s="116" t="s">
        <v>448</v>
      </c>
      <c r="J21" s="116" t="s">
        <v>448</v>
      </c>
      <c r="K21" s="117" t="s">
        <v>449</v>
      </c>
      <c r="L21" s="117" t="s">
        <v>449</v>
      </c>
      <c r="M21" t="s">
        <v>501</v>
      </c>
    </row>
    <row r="22" spans="1:13" x14ac:dyDescent="0.25">
      <c r="A22" s="21"/>
      <c r="B22" s="21"/>
      <c r="C22" s="21"/>
      <c r="D22" s="21"/>
      <c r="F22" s="114">
        <v>9039</v>
      </c>
      <c r="G22" s="115"/>
      <c r="H22" s="114" t="s">
        <v>414</v>
      </c>
      <c r="I22" s="116" t="s">
        <v>450</v>
      </c>
      <c r="J22" s="116" t="s">
        <v>450</v>
      </c>
      <c r="K22" s="117" t="s">
        <v>451</v>
      </c>
      <c r="L22" s="117" t="s">
        <v>451</v>
      </c>
      <c r="M22" t="s">
        <v>502</v>
      </c>
    </row>
    <row r="23" spans="1:13" x14ac:dyDescent="0.25">
      <c r="A23" s="21"/>
      <c r="B23" s="21"/>
      <c r="C23" s="21"/>
      <c r="D23" s="21"/>
      <c r="F23" s="114">
        <v>1548</v>
      </c>
      <c r="G23" s="115"/>
      <c r="H23" s="114" t="s">
        <v>414</v>
      </c>
      <c r="I23" s="116" t="s">
        <v>452</v>
      </c>
      <c r="J23" s="116" t="s">
        <v>452</v>
      </c>
      <c r="K23" s="117" t="s">
        <v>453</v>
      </c>
      <c r="L23" s="117" t="s">
        <v>453</v>
      </c>
      <c r="M23" t="s">
        <v>503</v>
      </c>
    </row>
    <row r="24" spans="1:13" x14ac:dyDescent="0.25">
      <c r="A24" s="21"/>
      <c r="B24" s="21"/>
      <c r="C24" s="21"/>
      <c r="D24" s="21"/>
      <c r="F24" s="114">
        <v>2471</v>
      </c>
      <c r="G24" s="115"/>
      <c r="H24" s="114" t="s">
        <v>414</v>
      </c>
      <c r="I24" s="116" t="s">
        <v>454</v>
      </c>
      <c r="J24" s="116" t="s">
        <v>454</v>
      </c>
      <c r="K24" s="117" t="s">
        <v>455</v>
      </c>
      <c r="L24" s="117" t="s">
        <v>455</v>
      </c>
      <c r="M24" t="s">
        <v>504</v>
      </c>
    </row>
    <row r="25" spans="1:13" x14ac:dyDescent="0.25">
      <c r="A25" s="21"/>
      <c r="B25" s="21"/>
      <c r="C25" s="21"/>
      <c r="D25" s="21"/>
      <c r="F25" s="118">
        <v>2742</v>
      </c>
      <c r="G25" s="115"/>
      <c r="H25" s="114" t="s">
        <v>414</v>
      </c>
      <c r="I25" s="116" t="s">
        <v>388</v>
      </c>
      <c r="J25" s="116" t="s">
        <v>388</v>
      </c>
      <c r="K25" s="117" t="s">
        <v>63</v>
      </c>
      <c r="L25" s="117" t="s">
        <v>63</v>
      </c>
      <c r="M25" t="s">
        <v>522</v>
      </c>
    </row>
    <row r="26" spans="1:13" x14ac:dyDescent="0.25">
      <c r="F26" s="114">
        <v>2126</v>
      </c>
      <c r="G26" s="115"/>
      <c r="H26" s="114" t="s">
        <v>414</v>
      </c>
      <c r="I26" s="116" t="s">
        <v>456</v>
      </c>
      <c r="J26" s="116" t="s">
        <v>456</v>
      </c>
      <c r="K26" s="117" t="s">
        <v>457</v>
      </c>
      <c r="L26" s="117" t="s">
        <v>457</v>
      </c>
      <c r="M26" t="s">
        <v>505</v>
      </c>
    </row>
    <row r="27" spans="1:13" x14ac:dyDescent="0.25">
      <c r="D27">
        <v>1</v>
      </c>
      <c r="E27">
        <v>1</v>
      </c>
      <c r="F27" s="114">
        <v>2749</v>
      </c>
      <c r="G27" s="115"/>
      <c r="H27" s="114" t="s">
        <v>414</v>
      </c>
      <c r="I27" s="116" t="s">
        <v>327</v>
      </c>
      <c r="J27" s="116" t="s">
        <v>327</v>
      </c>
      <c r="K27" s="117" t="s">
        <v>329</v>
      </c>
      <c r="L27" s="117" t="s">
        <v>329</v>
      </c>
      <c r="M27" t="s">
        <v>506</v>
      </c>
    </row>
    <row r="28" spans="1:13" x14ac:dyDescent="0.25">
      <c r="D28">
        <v>1.0980000000000001</v>
      </c>
      <c r="F28" s="114">
        <v>482</v>
      </c>
      <c r="G28" s="115"/>
      <c r="H28" s="114" t="s">
        <v>414</v>
      </c>
      <c r="I28" s="116" t="s">
        <v>458</v>
      </c>
      <c r="J28" s="116" t="s">
        <v>458</v>
      </c>
      <c r="K28" s="117" t="s">
        <v>407</v>
      </c>
      <c r="L28" s="117" t="s">
        <v>407</v>
      </c>
      <c r="M28" t="s">
        <v>507</v>
      </c>
    </row>
    <row r="29" spans="1:13" x14ac:dyDescent="0.25">
      <c r="D29">
        <v>1.1970000000000001</v>
      </c>
      <c r="E29">
        <v>1.21</v>
      </c>
      <c r="F29" s="114">
        <v>2645</v>
      </c>
      <c r="G29" s="115"/>
      <c r="H29" s="114" t="s">
        <v>414</v>
      </c>
      <c r="I29" s="116" t="s">
        <v>459</v>
      </c>
      <c r="J29" s="116" t="s">
        <v>459</v>
      </c>
      <c r="K29" s="117" t="s">
        <v>404</v>
      </c>
      <c r="L29" s="117" t="s">
        <v>404</v>
      </c>
      <c r="M29" t="s">
        <v>508</v>
      </c>
    </row>
    <row r="30" spans="1:13" x14ac:dyDescent="0.25">
      <c r="F30" s="114">
        <v>2751</v>
      </c>
      <c r="G30" s="115"/>
      <c r="H30" s="114" t="s">
        <v>414</v>
      </c>
      <c r="I30" s="116" t="s">
        <v>460</v>
      </c>
      <c r="J30" s="116" t="s">
        <v>460</v>
      </c>
      <c r="K30" s="117" t="s">
        <v>64</v>
      </c>
      <c r="L30" s="117" t="s">
        <v>64</v>
      </c>
      <c r="M30" t="s">
        <v>480</v>
      </c>
    </row>
    <row r="31" spans="1:13" x14ac:dyDescent="0.25">
      <c r="F31" s="119">
        <v>2643</v>
      </c>
      <c r="G31" s="115"/>
      <c r="H31" s="119" t="s">
        <v>414</v>
      </c>
      <c r="I31" s="120" t="s">
        <v>461</v>
      </c>
      <c r="J31" s="120" t="s">
        <v>461</v>
      </c>
      <c r="K31" s="120" t="s">
        <v>462</v>
      </c>
      <c r="L31" s="120" t="s">
        <v>462</v>
      </c>
      <c r="M31" t="s">
        <v>509</v>
      </c>
    </row>
    <row r="32" spans="1:13" x14ac:dyDescent="0.25">
      <c r="F32" s="121">
        <v>75</v>
      </c>
      <c r="G32" s="115"/>
      <c r="H32" s="121" t="s">
        <v>21</v>
      </c>
      <c r="I32" s="117" t="s">
        <v>55</v>
      </c>
      <c r="J32" s="117" t="s">
        <v>55</v>
      </c>
      <c r="K32" s="117" t="s">
        <v>463</v>
      </c>
      <c r="L32" s="117" t="s">
        <v>463</v>
      </c>
      <c r="M32" t="s">
        <v>510</v>
      </c>
    </row>
    <row r="33" spans="6:13" x14ac:dyDescent="0.25">
      <c r="F33" s="121">
        <v>1659</v>
      </c>
      <c r="G33" s="122"/>
      <c r="H33" s="117" t="s">
        <v>319</v>
      </c>
      <c r="I33" s="117" t="s">
        <v>53</v>
      </c>
      <c r="J33" s="117" t="s">
        <v>53</v>
      </c>
      <c r="K33" s="117" t="s">
        <v>61</v>
      </c>
      <c r="L33" s="117" t="s">
        <v>61</v>
      </c>
      <c r="M33" t="s">
        <v>511</v>
      </c>
    </row>
    <row r="34" spans="6:13" x14ac:dyDescent="0.25">
      <c r="F34" s="121">
        <v>112483</v>
      </c>
      <c r="H34" s="121" t="s">
        <v>19</v>
      </c>
      <c r="I34" s="117" t="s">
        <v>467</v>
      </c>
      <c r="J34" s="117" t="s">
        <v>467</v>
      </c>
      <c r="K34" s="117" t="s">
        <v>468</v>
      </c>
      <c r="L34" s="117" t="s">
        <v>468</v>
      </c>
      <c r="M34" t="s">
        <v>512</v>
      </c>
    </row>
    <row r="35" spans="6:13" x14ac:dyDescent="0.25">
      <c r="F35" s="121">
        <v>112607</v>
      </c>
      <c r="G35" s="95"/>
      <c r="H35" s="121" t="s">
        <v>19</v>
      </c>
      <c r="I35" s="117" t="s">
        <v>513</v>
      </c>
      <c r="J35" s="117" t="s">
        <v>514</v>
      </c>
      <c r="K35" s="117" t="s">
        <v>515</v>
      </c>
      <c r="L35" s="117" t="s">
        <v>515</v>
      </c>
      <c r="M35" t="s">
        <v>516</v>
      </c>
    </row>
    <row r="36" spans="6:13" x14ac:dyDescent="0.25">
      <c r="F36" s="96">
        <v>112484</v>
      </c>
      <c r="G36" s="122"/>
      <c r="H36" s="123" t="s">
        <v>19</v>
      </c>
      <c r="I36" s="124" t="s">
        <v>517</v>
      </c>
      <c r="J36" s="124" t="s">
        <v>517</v>
      </c>
      <c r="K36" s="124" t="s">
        <v>518</v>
      </c>
      <c r="L36" s="124" t="s">
        <v>518</v>
      </c>
      <c r="M36" t="s">
        <v>519</v>
      </c>
    </row>
    <row r="37" spans="6:13" x14ac:dyDescent="0.25">
      <c r="F37" s="21"/>
      <c r="G37" s="24"/>
      <c r="H37" s="36"/>
      <c r="I37" s="21"/>
      <c r="J37" s="21"/>
      <c r="K37" s="21"/>
      <c r="L37" s="21"/>
      <c r="M37" t="str">
        <f t="shared" ref="M37:M38" si="0">CONCATENATE(I37,"-",K37)</f>
        <v>-</v>
      </c>
    </row>
    <row r="38" spans="6:13" x14ac:dyDescent="0.25">
      <c r="F38" s="23"/>
      <c r="G38" s="24"/>
      <c r="H38" s="36"/>
      <c r="I38" s="21"/>
      <c r="J38" s="21"/>
      <c r="K38" s="21"/>
      <c r="L38" s="21"/>
      <c r="M38" t="str">
        <f t="shared" si="0"/>
        <v>-</v>
      </c>
    </row>
    <row r="39" spans="6:13" x14ac:dyDescent="0.25">
      <c r="F39" s="21"/>
      <c r="G39" s="28"/>
      <c r="H39" s="37"/>
      <c r="I39" s="29"/>
      <c r="J39" s="21"/>
      <c r="K39" s="21"/>
      <c r="L39" s="21"/>
    </row>
    <row r="40" spans="6:13" x14ac:dyDescent="0.25">
      <c r="F40" s="30"/>
      <c r="H40" s="38"/>
      <c r="I40" s="26"/>
    </row>
    <row r="41" spans="6:13" x14ac:dyDescent="0.25">
      <c r="F41" s="30"/>
      <c r="H41" s="38"/>
      <c r="I41" s="31"/>
    </row>
    <row r="42" spans="6:13" x14ac:dyDescent="0.25">
      <c r="F42" s="30"/>
      <c r="G42" s="32"/>
      <c r="H42" s="38"/>
      <c r="I42" s="31"/>
    </row>
    <row r="43" spans="6:13" x14ac:dyDescent="0.25">
      <c r="F43" s="30"/>
      <c r="G43" s="32"/>
      <c r="H43" s="38"/>
    </row>
    <row r="44" spans="6:13" x14ac:dyDescent="0.25">
      <c r="F44" s="30"/>
      <c r="H44" s="38"/>
      <c r="I44" s="33"/>
    </row>
  </sheetData>
  <pageMargins left="0.7" right="0.7" top="0.75" bottom="0.75" header="0.3" footer="0.3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1:AK46"/>
  <sheetViews>
    <sheetView tabSelected="1" topLeftCell="B2" zoomScale="75" zoomScaleNormal="75" zoomScaleSheetLayoutView="70" zoomScalePageLayoutView="75" workbookViewId="0">
      <selection activeCell="AB10" sqref="AB10"/>
    </sheetView>
  </sheetViews>
  <sheetFormatPr defaultColWidth="8.88671875" defaultRowHeight="13.2" x14ac:dyDescent="0.25"/>
  <cols>
    <col min="1" max="2" width="2.109375" customWidth="1"/>
    <col min="3" max="3" width="5.109375" hidden="1" customWidth="1"/>
    <col min="4" max="4" width="12.44140625" customWidth="1"/>
    <col min="5" max="5" width="7.88671875" customWidth="1"/>
    <col min="6" max="6" width="20.44140625" style="34" customWidth="1"/>
    <col min="7" max="8" width="7" customWidth="1"/>
    <col min="9" max="9" width="6.109375" bestFit="1" customWidth="1"/>
    <col min="10" max="10" width="55.33203125" customWidth="1"/>
    <col min="11" max="11" width="14.88671875" hidden="1" customWidth="1"/>
    <col min="12" max="23" width="5.44140625" customWidth="1"/>
    <col min="24" max="24" width="5.109375" customWidth="1"/>
    <col min="25" max="26" width="5" customWidth="1"/>
    <col min="27" max="27" width="6.33203125" bestFit="1" customWidth="1"/>
    <col min="28" max="28" width="9.109375" customWidth="1"/>
    <col min="29" max="29" width="10.6640625" bestFit="1" customWidth="1"/>
  </cols>
  <sheetData>
    <row r="1" spans="3:37" ht="175.65" customHeight="1" x14ac:dyDescent="0.25">
      <c r="D1" s="40"/>
      <c r="E1" s="40"/>
      <c r="F1" s="40"/>
      <c r="G1" s="40"/>
      <c r="H1" s="40"/>
      <c r="I1" s="40"/>
      <c r="J1" s="40"/>
    </row>
    <row r="2" spans="3:37" ht="23.4" thickBot="1" x14ac:dyDescent="0.3">
      <c r="D2" s="44" t="s">
        <v>481</v>
      </c>
      <c r="E2" s="40"/>
      <c r="F2" s="40"/>
      <c r="G2" s="40"/>
      <c r="H2" s="40"/>
      <c r="I2" s="40"/>
      <c r="J2" s="40"/>
    </row>
    <row r="3" spans="3:37" ht="13.8" thickBot="1" x14ac:dyDescent="0.3">
      <c r="L3" s="132" t="s">
        <v>10</v>
      </c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4"/>
      <c r="AB3" s="135" t="s">
        <v>27</v>
      </c>
      <c r="AC3" s="136"/>
      <c r="AI3" s="45" t="s">
        <v>44</v>
      </c>
      <c r="AJ3" s="45" t="s">
        <v>45</v>
      </c>
      <c r="AK3" s="45" t="s">
        <v>46</v>
      </c>
    </row>
    <row r="4" spans="3:37" ht="15.9" customHeight="1" thickBot="1" x14ac:dyDescent="0.3">
      <c r="C4" s="15"/>
      <c r="D4" s="85" t="s">
        <v>4</v>
      </c>
      <c r="E4" s="85" t="s">
        <v>8</v>
      </c>
      <c r="F4" s="85" t="s">
        <v>18</v>
      </c>
      <c r="G4" s="85" t="s">
        <v>37</v>
      </c>
      <c r="H4" s="85" t="s">
        <v>17</v>
      </c>
      <c r="I4" s="85" t="s">
        <v>47</v>
      </c>
      <c r="J4" s="85" t="s">
        <v>22</v>
      </c>
      <c r="K4" s="86" t="s">
        <v>22</v>
      </c>
      <c r="L4" s="110">
        <v>1</v>
      </c>
      <c r="M4" s="110">
        <v>2</v>
      </c>
      <c r="N4" s="110">
        <v>3</v>
      </c>
      <c r="O4" s="110">
        <v>4</v>
      </c>
      <c r="P4" s="110">
        <v>5</v>
      </c>
      <c r="Q4" s="110">
        <v>6</v>
      </c>
      <c r="R4" s="110">
        <v>7</v>
      </c>
      <c r="S4" s="110">
        <v>8</v>
      </c>
      <c r="T4" s="110">
        <v>9</v>
      </c>
      <c r="U4" s="110">
        <v>10</v>
      </c>
      <c r="V4" s="110">
        <v>11</v>
      </c>
      <c r="W4" s="110">
        <v>12</v>
      </c>
      <c r="X4" s="110">
        <v>13</v>
      </c>
      <c r="Y4" s="110">
        <v>14</v>
      </c>
      <c r="Z4" s="110"/>
      <c r="AA4" s="87" t="s">
        <v>33</v>
      </c>
      <c r="AB4" s="88" t="s">
        <v>12</v>
      </c>
      <c r="AC4" s="89" t="s">
        <v>26</v>
      </c>
    </row>
    <row r="5" spans="3:37" s="107" customFormat="1" ht="15.6" x14ac:dyDescent="0.25">
      <c r="C5" s="98">
        <v>3</v>
      </c>
      <c r="D5" s="97">
        <v>23</v>
      </c>
      <c r="E5" s="99">
        <f>IF(D5&lt;&gt;"",IFERROR(VLOOKUP(D5,BoatRegister!F:H,2,FALSE),"NEW BOAT"),"")</f>
        <v>0</v>
      </c>
      <c r="F5" s="100" t="str">
        <f>IF(D5&lt;&gt;"",IFERROR(VLOOKUP($D5,BoatRegister!F:I,3,FALSE),"NEW BOAT"),"")</f>
        <v>Hobie 16</v>
      </c>
      <c r="G5" s="101">
        <f>IF(F5&lt;&gt;"",IFERROR(VLOOKUP($F5,BoatRegister!A:B,2,FALSE),50),"")</f>
        <v>1.21</v>
      </c>
      <c r="H5" s="101" t="str">
        <f>IF(SignOnSheet!F16&lt;&gt;"",IFERROR(VLOOKUP($F5,BoatRegister!A:D,3,FALSE),50),"")</f>
        <v>B</v>
      </c>
      <c r="I5" s="102">
        <f>IF(SignOnSheet!F16&lt;&gt;"",IFERROR(VLOOKUP($F5,BoatRegister!A:D,4,FALSE),50),"")</f>
        <v>3</v>
      </c>
      <c r="J5" s="100" t="str">
        <f>IF(D5&lt;&gt;"",IFERROR(CONCATENATE(VLOOKUP($D5,BoatRegister!F:M,8,FALSE)),"NEW HELM"),"")</f>
        <v>Garth Loudon-Robbie Edouard</v>
      </c>
      <c r="K5" s="103" t="str">
        <f>IF(D5&lt;&gt;"",IFERROR(CONCATENATE(VLOOKUP($D5,#REF!,6,FALSE)),"NEW BOAT"),"")</f>
        <v>NEW BOAT</v>
      </c>
      <c r="L5" s="111">
        <f ca="1">IF(L$4&lt;&gt;"",IF($D5&lt;&gt;"",IFERROR(VLOOKUP($D5,INDIRECT(CONCATENATE("Race",L$4,"!B:S")),12,FALSE),$U$44+1),""),"")</f>
        <v>9</v>
      </c>
      <c r="M5" s="111">
        <f ca="1">IF(M$4&lt;&gt;"",IF($D5&lt;&gt;"",IFERROR(VLOOKUP($D5,INDIRECT(CONCATENATE("Race",M$4,"!B:S")),12,FALSE),$U$44+1),""),"")</f>
        <v>2</v>
      </c>
      <c r="N5" s="111">
        <f ca="1">IF(N$4&lt;&gt;"",IF($D5&lt;&gt;"",IFERROR(VLOOKUP($D5,INDIRECT(CONCATENATE("Race",N$4,"!B:S")),12,FALSE),$U$44+1),""),"")</f>
        <v>1</v>
      </c>
      <c r="O5" s="111">
        <f ca="1">IF(O$4&lt;&gt;"",IF($D5&lt;&gt;"",IFERROR(VLOOKUP($D5,INDIRECT(CONCATENATE("Race",O$4,"!B:S")),12,FALSE),$U$44+1),""),"")</f>
        <v>1</v>
      </c>
      <c r="P5" s="111">
        <f ca="1">IF(P$4&lt;&gt;"",IF($D5&lt;&gt;"",IFERROR(VLOOKUP($D5,INDIRECT(CONCATENATE("Race",P$4,"!B:S")),12,FALSE),$U$44+1),""),"")</f>
        <v>4</v>
      </c>
      <c r="Q5" s="111">
        <f ca="1">IF(Q$4&lt;&gt;"",IF($D5&lt;&gt;"",IFERROR(VLOOKUP($D5,INDIRECT(CONCATENATE("Race",Q$4,"!B:S")),12,FALSE),$U$44+1),""),"")</f>
        <v>3</v>
      </c>
      <c r="R5" s="111">
        <f ca="1">IF(R$4&lt;&gt;"",IF($D5&lt;&gt;"",IFERROR(VLOOKUP($D5,INDIRECT(CONCATENATE("Race",R$4,"!B:S")),12,FALSE),$U$44+1),""),"")</f>
        <v>1</v>
      </c>
      <c r="S5" s="111">
        <f ca="1">IF(S$4&lt;&gt;"",IF($D5&lt;&gt;"",IFERROR(VLOOKUP($D5,INDIRECT(CONCATENATE("Race",S$4,"!B:S")),12,FALSE),$U$44+1),""),"")</f>
        <v>1</v>
      </c>
      <c r="T5" s="111">
        <f ca="1">IF(T$4&lt;&gt;"",IF($D5&lt;&gt;"",IFERROR(VLOOKUP($D5,INDIRECT(CONCATENATE("Race",T$4,"!B:S")),12,FALSE),$U$44+1),""),"")</f>
        <v>1</v>
      </c>
      <c r="U5" s="111">
        <f ca="1">IF(U$4&lt;&gt;"",IF($D5&lt;&gt;"",IFERROR(VLOOKUP($D5,INDIRECT(CONCATENATE("Race",U$4,"!B:S")),12,FALSE),$U$44+1),""),"")</f>
        <v>1</v>
      </c>
      <c r="V5" s="111">
        <f ca="1">IF(V$4&lt;&gt;"",IF($D5&lt;&gt;"",IFERROR(VLOOKUP($D5,INDIRECT(CONCATENATE("Race",V$4,"!B:S")),12,FALSE),$U$44+1),""),"")</f>
        <v>1</v>
      </c>
      <c r="W5" s="111">
        <f ca="1">IF(W$4&lt;&gt;"",IF($D5&lt;&gt;"",IFERROR(VLOOKUP($D5,INDIRECT(CONCATENATE("Race",W$4,"!B:S")),12,FALSE),$U$44+1),""),"")</f>
        <v>5</v>
      </c>
      <c r="X5" s="111">
        <f ca="1">IF(X$4&lt;&gt;"",IF($D5&lt;&gt;"",IFERROR(VLOOKUP($D5,INDIRECT(CONCATENATE("Race",X$4,"!B:S")),12,FALSE),$U$44+1),""),"")</f>
        <v>3</v>
      </c>
      <c r="Y5" s="111">
        <f ca="1">IF(Y$4&lt;&gt;"",IF($D5&lt;&gt;"",IFERROR(VLOOKUP($D5,INDIRECT(CONCATENATE("Race",Y$4,"!B:S")),12,FALSE),$U$44+1),""),"")</f>
        <v>4</v>
      </c>
      <c r="Z5" s="111" t="str">
        <f ca="1">IF(Z$4&lt;&gt;"",IF($D5&lt;&gt;"",IFERROR(VLOOKUP($D5,INDIRECT(CONCATENATE("Race",Z$4,"!B:S")),12,FALSE),$U$44+1),""),"")</f>
        <v/>
      </c>
      <c r="AA5" s="104">
        <f ca="1">IF(COUNT(L5:Z5)&gt;=1,SUM(AI5:AK5),"")</f>
        <v>-14</v>
      </c>
      <c r="AB5" s="105">
        <f ca="1">IF($D5&lt;&gt;"",SUM(L5:AA5),"")</f>
        <v>23</v>
      </c>
      <c r="AC5" s="106">
        <f ca="1">IFERROR(RANK(AB5,AB:AB,1),"")</f>
        <v>1</v>
      </c>
      <c r="AI5" s="107">
        <f ca="1">IF(COUNT(L5:Y5)&gt;5,LARGE(L5:Y5,1)*-1,0)</f>
        <v>-9</v>
      </c>
      <c r="AJ5" s="107">
        <f ca="1">IF(COUNT(L5:Y5)&gt;=10,LARGE(L5:Y5,2)*-1,0)</f>
        <v>-5</v>
      </c>
      <c r="AK5" s="107">
        <f ca="1">IF(COUNT(L5:V5)&gt;=15,LARGE(L5:V5,3)*-1,0)</f>
        <v>0</v>
      </c>
    </row>
    <row r="6" spans="3:37" s="107" customFormat="1" ht="15.6" x14ac:dyDescent="0.25">
      <c r="C6" s="98">
        <v>4</v>
      </c>
      <c r="D6" s="97">
        <v>2645</v>
      </c>
      <c r="E6" s="99">
        <f>IF(D6&lt;&gt;"",IFERROR(VLOOKUP(D6,BoatRegister!F:H,2,FALSE),"NEW BOAT"),"")</f>
        <v>0</v>
      </c>
      <c r="F6" s="100" t="str">
        <f>IF(D6&lt;&gt;"",IFERROR(VLOOKUP($D6,BoatRegister!F:I,3,FALSE),"NEW BOAT"),"")</f>
        <v>Hobie Tiger 18</v>
      </c>
      <c r="G6" s="101">
        <f>IF(F6&lt;&gt;"",IFERROR(VLOOKUP($F6,BoatRegister!A:B,2,FALSE),50),"")</f>
        <v>1</v>
      </c>
      <c r="H6" s="101" t="str">
        <f>IF(SignOnSheet!F32&lt;&gt;"",IFERROR(VLOOKUP($F6,BoatRegister!A:D,3,FALSE),50),"")</f>
        <v>A</v>
      </c>
      <c r="I6" s="102">
        <f>IF(SignOnSheet!F32&lt;&gt;"",IFERROR(VLOOKUP($F6,BoatRegister!A:D,4,FALSE),50),"")</f>
        <v>4</v>
      </c>
      <c r="J6" s="100" t="str">
        <f>IF(D6&lt;&gt;"",IFERROR(CONCATENATE(VLOOKUP($D6,BoatRegister!F:M,8,FALSE)),"NEW HELM"),"")</f>
        <v>Mike Goodyear-Kyle Boman</v>
      </c>
      <c r="K6" s="103" t="str">
        <f>IF(D6&lt;&gt;"",IFERROR(CONCATENATE(VLOOKUP($D6,#REF!,6,FALSE)),"NEW BOAT"),"")</f>
        <v>NEW BOAT</v>
      </c>
      <c r="L6" s="111">
        <f ca="1">IF(L$4&lt;&gt;"",IF($D6&lt;&gt;"",IFERROR(VLOOKUP($D6,INDIRECT(CONCATENATE("Race",L$4,"!B:S")),12,FALSE),$U$44+1),""),"")</f>
        <v>3</v>
      </c>
      <c r="M6" s="111">
        <f ca="1">IF(M$4&lt;&gt;"",IF($D6&lt;&gt;"",IFERROR(VLOOKUP($D6,INDIRECT(CONCATENATE("Race",M$4,"!B:S")),12,FALSE),$U$44+1),""),"")</f>
        <v>7</v>
      </c>
      <c r="N6" s="111">
        <f ca="1">IF(N$4&lt;&gt;"",IF($D6&lt;&gt;"",IFERROR(VLOOKUP($D6,INDIRECT(CONCATENATE("Race",N$4,"!B:S")),12,FALSE),$U$44+1),""),"")</f>
        <v>2</v>
      </c>
      <c r="O6" s="111">
        <f ca="1">IF(O$4&lt;&gt;"",IF($D6&lt;&gt;"",IFERROR(VLOOKUP($D6,INDIRECT(CONCATENATE("Race",O$4,"!B:S")),12,FALSE),$U$44+1),""),"")</f>
        <v>3</v>
      </c>
      <c r="P6" s="111">
        <f ca="1">IF(P$4&lt;&gt;"",IF($D6&lt;&gt;"",IFERROR(VLOOKUP($D6,INDIRECT(CONCATENATE("Race",P$4,"!B:S")),12,FALSE),$U$44+1),""),"")</f>
        <v>3</v>
      </c>
      <c r="Q6" s="111">
        <f ca="1">IF(Q$4&lt;&gt;"",IF($D6&lt;&gt;"",IFERROR(VLOOKUP($D6,INDIRECT(CONCATENATE("Race",Q$4,"!B:S")),12,FALSE),$U$44+1),""),"")</f>
        <v>4</v>
      </c>
      <c r="R6" s="111">
        <f ca="1">IF(R$4&lt;&gt;"",IF($D6&lt;&gt;"",IFERROR(VLOOKUP($D6,INDIRECT(CONCATENATE("Race",R$4,"!B:S")),12,FALSE),$U$44+1),""),"")</f>
        <v>3</v>
      </c>
      <c r="S6" s="111">
        <f ca="1">IF(S$4&lt;&gt;"",IF($D6&lt;&gt;"",IFERROR(VLOOKUP($D6,INDIRECT(CONCATENATE("Race",S$4,"!B:S")),12,FALSE),$U$44+1),""),"")</f>
        <v>3</v>
      </c>
      <c r="T6" s="111">
        <f ca="1">IF(T$4&lt;&gt;"",IF($D6&lt;&gt;"",IFERROR(VLOOKUP($D6,INDIRECT(CONCATENATE("Race",T$4,"!B:S")),12,FALSE),$U$44+1),""),"")</f>
        <v>5</v>
      </c>
      <c r="U6" s="111">
        <f ca="1">IF(U$4&lt;&gt;"",IF($D6&lt;&gt;"",IFERROR(VLOOKUP($D6,INDIRECT(CONCATENATE("Race",U$4,"!B:S")),12,FALSE),$U$44+1),""),"")</f>
        <v>2</v>
      </c>
      <c r="V6" s="111">
        <f ca="1">IF(V$4&lt;&gt;"",IF($D6&lt;&gt;"",IFERROR(VLOOKUP($D6,INDIRECT(CONCATENATE("Race",V$4,"!B:S")),12,FALSE),$U$44+1),""),"")</f>
        <v>4</v>
      </c>
      <c r="W6" s="111">
        <f ca="1">IF(W$4&lt;&gt;"",IF($D6&lt;&gt;"",IFERROR(VLOOKUP($D6,INDIRECT(CONCATENATE("Race",W$4,"!B:S")),12,FALSE),$U$44+1),""),"")</f>
        <v>4</v>
      </c>
      <c r="X6" s="111">
        <f ca="1">IF(X$4&lt;&gt;"",IF($D6&lt;&gt;"",IFERROR(VLOOKUP($D6,INDIRECT(CONCATENATE("Race",X$4,"!B:S")),12,FALSE),$U$44+1),""),"")</f>
        <v>5</v>
      </c>
      <c r="Y6" s="111">
        <f ca="1">IF(Y$4&lt;&gt;"",IF($D6&lt;&gt;"",IFERROR(VLOOKUP($D6,INDIRECT(CONCATENATE("Race",Y$4,"!B:S")),12,FALSE),$U$44+1),""),"")</f>
        <v>5</v>
      </c>
      <c r="Z6" s="111" t="str">
        <f ca="1">IF(Z$4&lt;&gt;"",IF($D6&lt;&gt;"",IFERROR(VLOOKUP($D6,INDIRECT(CONCATENATE("Race",Z$4,"!B:S")),12,FALSE),$U$44+1),""),"")</f>
        <v/>
      </c>
      <c r="AA6" s="104">
        <f ca="1">IF(COUNT(L6:Z6)&gt;=1,SUM(AI6:AK6),"")</f>
        <v>-12</v>
      </c>
      <c r="AB6" s="105">
        <f ca="1">IF($D6&lt;&gt;"",SUM(L6:AA6),"")</f>
        <v>41</v>
      </c>
      <c r="AC6" s="106">
        <f ca="1">IFERROR(RANK(AB6,AB:AB,1),"")</f>
        <v>2</v>
      </c>
      <c r="AI6" s="107">
        <f t="shared" ref="AI6:AI40" ca="1" si="0">IF(COUNT(L6:Y6)&gt;5,LARGE(L6:Y6,1)*-1,0)</f>
        <v>-7</v>
      </c>
      <c r="AJ6" s="107">
        <f t="shared" ref="AJ6:AJ40" ca="1" si="1">IF(COUNT(L6:Y6)&gt;=10,LARGE(L6:Y6,2)*-1,0)</f>
        <v>-5</v>
      </c>
      <c r="AK6" s="107">
        <f t="shared" ref="AK6:AK40" ca="1" si="2">IF(COUNT(L6:V6)&gt;=15,LARGE(L6:V6,3)*-1,0)</f>
        <v>0</v>
      </c>
    </row>
    <row r="7" spans="3:37" s="107" customFormat="1" ht="15.6" x14ac:dyDescent="0.25">
      <c r="C7" s="98">
        <v>2</v>
      </c>
      <c r="D7" s="97">
        <v>2650</v>
      </c>
      <c r="E7" s="99">
        <f>IF(D7&lt;&gt;"",IFERROR(VLOOKUP(D7,BoatRegister!F:H,2,FALSE),"NEW BOAT"),"")</f>
        <v>0</v>
      </c>
      <c r="F7" s="100" t="str">
        <f>IF(D7&lt;&gt;"",IFERROR(VLOOKUP($D7,BoatRegister!F:I,3,FALSE),"NEW BOAT"),"")</f>
        <v>Hobie Tiger 18</v>
      </c>
      <c r="G7" s="101">
        <f>IF(F7&lt;&gt;"",IFERROR(VLOOKUP($F7,BoatRegister!A:B,2,FALSE),50),"")</f>
        <v>1</v>
      </c>
      <c r="H7" s="101" t="str">
        <f>IF(SignOnSheet!F24&lt;&gt;"",IFERROR(VLOOKUP($F7,BoatRegister!A:D,3,FALSE),50),"")</f>
        <v>A</v>
      </c>
      <c r="I7" s="102">
        <f>IF(SignOnSheet!F24&lt;&gt;"",IFERROR(VLOOKUP($F7,BoatRegister!A:D,4,FALSE),50),"")</f>
        <v>4</v>
      </c>
      <c r="J7" s="100" t="str">
        <f>IF(D7&lt;&gt;"",IFERROR(CONCATENATE(VLOOKUP($D7,BoatRegister!F:M,8,FALSE)),"NEW HELM"),"")</f>
        <v>Alistair Bush-Andrew Stanley</v>
      </c>
      <c r="K7" s="103" t="str">
        <f>IF(D7&lt;&gt;"",IFERROR(CONCATENATE(VLOOKUP($D7,#REF!,6,FALSE)),"NEW BOAT"),"")</f>
        <v>NEW BOAT</v>
      </c>
      <c r="L7" s="111">
        <f ca="1">IF(L$4&lt;&gt;"",IF($D7&lt;&gt;"",IFERROR(VLOOKUP($D7,INDIRECT(CONCATENATE("Race",L$4,"!B:S")),12,FALSE),$U$44+1),""),"")</f>
        <v>1</v>
      </c>
      <c r="M7" s="111">
        <f ca="1">IF(M$4&lt;&gt;"",IF($D7&lt;&gt;"",IFERROR(VLOOKUP($D7,INDIRECT(CONCATENATE("Race",M$4,"!B:S")),12,FALSE),$U$44+1),""),"")</f>
        <v>3</v>
      </c>
      <c r="N7" s="111">
        <f ca="1">IF(N$4&lt;&gt;"",IF($D7&lt;&gt;"",IFERROR(VLOOKUP($D7,INDIRECT(CONCATENATE("Race",N$4,"!B:S")),12,FALSE),$U$44+1),""),"")</f>
        <v>10</v>
      </c>
      <c r="O7" s="111">
        <f ca="1">IF(O$4&lt;&gt;"",IF($D7&lt;&gt;"",IFERROR(VLOOKUP($D7,INDIRECT(CONCATENATE("Race",O$4,"!B:S")),12,FALSE),$U$44+1),""),"")</f>
        <v>33</v>
      </c>
      <c r="P7" s="111">
        <f ca="1">IF(P$4&lt;&gt;"",IF($D7&lt;&gt;"",IFERROR(VLOOKUP($D7,INDIRECT(CONCATENATE("Race",P$4,"!B:S")),12,FALSE),$U$44+1),""),"")</f>
        <v>2</v>
      </c>
      <c r="Q7" s="111">
        <f ca="1">IF(Q$4&lt;&gt;"",IF($D7&lt;&gt;"",IFERROR(VLOOKUP($D7,INDIRECT(CONCATENATE("Race",Q$4,"!B:S")),12,FALSE),$U$44+1),""),"")</f>
        <v>2</v>
      </c>
      <c r="R7" s="111">
        <f ca="1">IF(R$4&lt;&gt;"",IF($D7&lt;&gt;"",IFERROR(VLOOKUP($D7,INDIRECT(CONCATENATE("Race",R$4,"!B:S")),12,FALSE),$U$44+1),""),"")</f>
        <v>9</v>
      </c>
      <c r="S7" s="111">
        <f ca="1">IF(S$4&lt;&gt;"",IF($D7&lt;&gt;"",IFERROR(VLOOKUP($D7,INDIRECT(CONCATENATE("Race",S$4,"!B:S")),12,FALSE),$U$44+1),""),"")</f>
        <v>5</v>
      </c>
      <c r="T7" s="111">
        <f ca="1">IF(T$4&lt;&gt;"",IF($D7&lt;&gt;"",IFERROR(VLOOKUP($D7,INDIRECT(CONCATENATE("Race",T$4,"!B:S")),12,FALSE),$U$44+1),""),"")</f>
        <v>3</v>
      </c>
      <c r="U7" s="111">
        <f ca="1">IF(U$4&lt;&gt;"",IF($D7&lt;&gt;"",IFERROR(VLOOKUP($D7,INDIRECT(CONCATENATE("Race",U$4,"!B:S")),12,FALSE),$U$44+1),""),"")</f>
        <v>3</v>
      </c>
      <c r="V7" s="111">
        <f ca="1">IF(V$4&lt;&gt;"",IF($D7&lt;&gt;"",IFERROR(VLOOKUP($D7,INDIRECT(CONCATENATE("Race",V$4,"!B:S")),12,FALSE),$U$44+1),""),"")</f>
        <v>6</v>
      </c>
      <c r="W7" s="111">
        <f ca="1">IF(W$4&lt;&gt;"",IF($D7&lt;&gt;"",IFERROR(VLOOKUP($D7,INDIRECT(CONCATENATE("Race",W$4,"!B:S")),12,FALSE),$U$44+1),""),"")</f>
        <v>2</v>
      </c>
      <c r="X7" s="111">
        <f ca="1">IF(X$4&lt;&gt;"",IF($D7&lt;&gt;"",IFERROR(VLOOKUP($D7,INDIRECT(CONCATENATE("Race",X$4,"!B:S")),12,FALSE),$U$44+1),""),"")</f>
        <v>2</v>
      </c>
      <c r="Y7" s="111">
        <f ca="1">IF(Y$4&lt;&gt;"",IF($D7&lt;&gt;"",IFERROR(VLOOKUP($D7,INDIRECT(CONCATENATE("Race",Y$4,"!B:S")),12,FALSE),$U$44+1),""),"")</f>
        <v>3</v>
      </c>
      <c r="Z7" s="111" t="str">
        <f ca="1">IF(Z$4&lt;&gt;"",IF($D7&lt;&gt;"",IFERROR(VLOOKUP($D7,INDIRECT(CONCATENATE("Race",Z$4,"!B:S")),12,FALSE),$U$44+1),""),"")</f>
        <v/>
      </c>
      <c r="AA7" s="104">
        <f ca="1">IF(COUNT(L7:Z7)&gt;=1,SUM(AI7:AK7),"")</f>
        <v>-43</v>
      </c>
      <c r="AB7" s="105">
        <f ca="1">IF($D7&lt;&gt;"",SUM(L7:AA7),"")</f>
        <v>41</v>
      </c>
      <c r="AC7" s="106">
        <f ca="1">IFERROR(RANK(AB7,AB:AB,1),"")</f>
        <v>2</v>
      </c>
      <c r="AI7" s="107">
        <f t="shared" ca="1" si="0"/>
        <v>-33</v>
      </c>
      <c r="AJ7" s="107">
        <f t="shared" ca="1" si="1"/>
        <v>-10</v>
      </c>
      <c r="AK7" s="107">
        <f t="shared" ca="1" si="2"/>
        <v>0</v>
      </c>
    </row>
    <row r="8" spans="3:37" s="107" customFormat="1" ht="15.6" x14ac:dyDescent="0.25">
      <c r="C8" s="98">
        <v>7</v>
      </c>
      <c r="D8" s="97">
        <v>482</v>
      </c>
      <c r="E8" s="99">
        <f>IF(D8&lt;&gt;"",IFERROR(VLOOKUP(D8,BoatRegister!F:H,2,FALSE),"NEW BOAT"),"")</f>
        <v>0</v>
      </c>
      <c r="F8" s="100" t="str">
        <f>IF(D8&lt;&gt;"",IFERROR(VLOOKUP($D8,BoatRegister!F:I,3,FALSE),"NEW BOAT"),"")</f>
        <v>Hobie Tiger 18</v>
      </c>
      <c r="G8" s="101">
        <f>IF(F8&lt;&gt;"",IFERROR(VLOOKUP($F8,BoatRegister!A:B,2,FALSE),50),"")</f>
        <v>1</v>
      </c>
      <c r="H8" s="101" t="str">
        <f>IF(SignOnSheet!F31&lt;&gt;"",IFERROR(VLOOKUP($F8,BoatRegister!A:D,3,FALSE),50),"")</f>
        <v>A</v>
      </c>
      <c r="I8" s="102">
        <f>IF(SignOnSheet!F31&lt;&gt;"",IFERROR(VLOOKUP($F8,BoatRegister!A:D,4,FALSE),50),"")</f>
        <v>4</v>
      </c>
      <c r="J8" s="100" t="str">
        <f>IF(D8&lt;&gt;"",IFERROR(CONCATENATE(VLOOKUP($D8,BoatRegister!F:M,8,FALSE)),"NEW HELM"),"")</f>
        <v>Charles Girard-Gary Hubach</v>
      </c>
      <c r="K8" s="103" t="str">
        <f>IF(D8&lt;&gt;"",IFERROR(CONCATENATE(VLOOKUP($D8,#REF!,6,FALSE)),"NEW BOAT"),"")</f>
        <v>NEW BOAT</v>
      </c>
      <c r="L8" s="111">
        <f ca="1">IF(L$4&lt;&gt;"",IF($D8&lt;&gt;"",IFERROR(VLOOKUP($D8,INDIRECT(CONCATENATE("Race",L$4,"!B:S")),12,FALSE),$U$44+1),""),"")</f>
        <v>2</v>
      </c>
      <c r="M8" s="111">
        <f ca="1">IF(M$4&lt;&gt;"",IF($D8&lt;&gt;"",IFERROR(VLOOKUP($D8,INDIRECT(CONCATENATE("Race",M$4,"!B:S")),12,FALSE),$U$44+1),""),"")</f>
        <v>1</v>
      </c>
      <c r="N8" s="111">
        <f ca="1">IF(N$4&lt;&gt;"",IF($D8&lt;&gt;"",IFERROR(VLOOKUP($D8,INDIRECT(CONCATENATE("Race",N$4,"!B:S")),12,FALSE),$U$44+1),""),"")</f>
        <v>11</v>
      </c>
      <c r="O8" s="111">
        <f ca="1">IF(O$4&lt;&gt;"",IF($D8&lt;&gt;"",IFERROR(VLOOKUP($D8,INDIRECT(CONCATENATE("Race",O$4,"!B:S")),12,FALSE),$U$44+1),""),"")</f>
        <v>10</v>
      </c>
      <c r="P8" s="111">
        <f ca="1">IF(P$4&lt;&gt;"",IF($D8&lt;&gt;"",IFERROR(VLOOKUP($D8,INDIRECT(CONCATENATE("Race",P$4,"!B:S")),12,FALSE),$U$44+1),""),"")</f>
        <v>1</v>
      </c>
      <c r="Q8" s="111">
        <f ca="1">IF(Q$4&lt;&gt;"",IF($D8&lt;&gt;"",IFERROR(VLOOKUP($D8,INDIRECT(CONCATENATE("Race",Q$4,"!B:S")),12,FALSE),$U$44+1),""),"")</f>
        <v>1</v>
      </c>
      <c r="R8" s="111">
        <f ca="1">IF(R$4&lt;&gt;"",IF($D8&lt;&gt;"",IFERROR(VLOOKUP($D8,INDIRECT(CONCATENATE("Race",R$4,"!B:S")),12,FALSE),$U$44+1),""),"")</f>
        <v>5</v>
      </c>
      <c r="S8" s="111">
        <f ca="1">IF(S$4&lt;&gt;"",IF($D8&lt;&gt;"",IFERROR(VLOOKUP($D8,INDIRECT(CONCATENATE("Race",S$4,"!B:S")),12,FALSE),$U$44+1),""),"")</f>
        <v>33</v>
      </c>
      <c r="T8" s="111">
        <f ca="1">IF(T$4&lt;&gt;"",IF($D8&lt;&gt;"",IFERROR(VLOOKUP($D8,INDIRECT(CONCATENATE("Race",T$4,"!B:S")),12,FALSE),$U$44+1),""),"")</f>
        <v>2</v>
      </c>
      <c r="U8" s="111">
        <f ca="1">IF(U$4&lt;&gt;"",IF($D8&lt;&gt;"",IFERROR(VLOOKUP($D8,INDIRECT(CONCATENATE("Race",U$4,"!B:S")),12,FALSE),$U$44+1),""),"")</f>
        <v>7</v>
      </c>
      <c r="V8" s="111">
        <f ca="1">IF(V$4&lt;&gt;"",IF($D8&lt;&gt;"",IFERROR(VLOOKUP($D8,INDIRECT(CONCATENATE("Race",V$4,"!B:S")),12,FALSE),$U$44+1),""),"")</f>
        <v>33</v>
      </c>
      <c r="W8" s="111">
        <f ca="1">IF(W$4&lt;&gt;"",IF($D8&lt;&gt;"",IFERROR(VLOOKUP($D8,INDIRECT(CONCATENATE("Race",W$4,"!B:S")),12,FALSE),$U$44+1),""),"")</f>
        <v>1</v>
      </c>
      <c r="X8" s="111">
        <f ca="1">IF(X$4&lt;&gt;"",IF($D8&lt;&gt;"",IFERROR(VLOOKUP($D8,INDIRECT(CONCATENATE("Race",X$4,"!B:S")),12,FALSE),$U$44+1),""),"")</f>
        <v>1</v>
      </c>
      <c r="Y8" s="111">
        <f ca="1">IF(Y$4&lt;&gt;"",IF($D8&lt;&gt;"",IFERROR(VLOOKUP($D8,INDIRECT(CONCATENATE("Race",Y$4,"!B:S")),12,FALSE),$U$44+1),""),"")</f>
        <v>1</v>
      </c>
      <c r="Z8" s="111" t="str">
        <f ca="1">IF(Z$4&lt;&gt;"",IF($D8&lt;&gt;"",IFERROR(VLOOKUP($D8,INDIRECT(CONCATENATE("Race",Z$4,"!B:S")),12,FALSE),$U$44+1),""),"")</f>
        <v/>
      </c>
      <c r="AA8" s="104">
        <f ca="1">IF(COUNT(L8:Z8)&gt;=1,SUM(AI8:AK8),"")</f>
        <v>-66</v>
      </c>
      <c r="AB8" s="105">
        <f ca="1">IF($D8&lt;&gt;"",SUM(L8:AA8),"")</f>
        <v>43</v>
      </c>
      <c r="AC8" s="106">
        <f ca="1">IFERROR(RANK(AB8,AB:AB,1),"")</f>
        <v>4</v>
      </c>
      <c r="AI8" s="107">
        <f t="shared" ca="1" si="0"/>
        <v>-33</v>
      </c>
      <c r="AJ8" s="107">
        <f t="shared" ca="1" si="1"/>
        <v>-33</v>
      </c>
      <c r="AK8" s="107">
        <f t="shared" ca="1" si="2"/>
        <v>0</v>
      </c>
    </row>
    <row r="9" spans="3:37" s="107" customFormat="1" ht="15.6" x14ac:dyDescent="0.25">
      <c r="C9" s="98">
        <v>9</v>
      </c>
      <c r="D9" s="97">
        <v>2643</v>
      </c>
      <c r="E9" s="99">
        <f>IF(D9&lt;&gt;"",IFERROR(VLOOKUP(D9,BoatRegister!F:H,2,FALSE),"NEW BOAT"),"")</f>
        <v>0</v>
      </c>
      <c r="F9" s="100" t="str">
        <f>IF(D9&lt;&gt;"",IFERROR(VLOOKUP($D9,BoatRegister!F:I,3,FALSE),"NEW BOAT"),"")</f>
        <v>Hobie Tiger 18</v>
      </c>
      <c r="G9" s="101">
        <f>IF(F9&lt;&gt;"",IFERROR(VLOOKUP($F9,BoatRegister!A:B,2,FALSE),50),"")</f>
        <v>1</v>
      </c>
      <c r="H9" s="101" t="str">
        <f>IF(SignOnSheet!F33&lt;&gt;"",IFERROR(VLOOKUP($F9,BoatRegister!A:D,3,FALSE),50),"")</f>
        <v>A</v>
      </c>
      <c r="I9" s="102">
        <f>IF(SignOnSheet!F33&lt;&gt;"",IFERROR(VLOOKUP($F9,BoatRegister!A:D,4,FALSE),50),"")</f>
        <v>4</v>
      </c>
      <c r="J9" s="100" t="str">
        <f>IF(D9&lt;&gt;"",IFERROR(CONCATENATE(VLOOKUP($D9,BoatRegister!F:M,8,FALSE)),"NEW HELM"),"")</f>
        <v>Paresh Patel-Matt Olivier</v>
      </c>
      <c r="K9" s="103" t="str">
        <f>IF(D9&lt;&gt;"",IFERROR(CONCATENATE(VLOOKUP($D9,#REF!,6,FALSE)),"NEW BOAT"),"")</f>
        <v>NEW BOAT</v>
      </c>
      <c r="L9" s="111">
        <f ca="1">IF(L$4&lt;&gt;"",IF($D9&lt;&gt;"",IFERROR(VLOOKUP($D9,INDIRECT(CONCATENATE("Race",L$4,"!B:S")),12,FALSE),$U$44+1),""),"")</f>
        <v>5</v>
      </c>
      <c r="M9" s="111">
        <f ca="1">IF(M$4&lt;&gt;"",IF($D9&lt;&gt;"",IFERROR(VLOOKUP($D9,INDIRECT(CONCATENATE("Race",M$4,"!B:S")),12,FALSE),$U$44+1),""),"")</f>
        <v>5</v>
      </c>
      <c r="N9" s="111">
        <f ca="1">IF(N$4&lt;&gt;"",IF($D9&lt;&gt;"",IFERROR(VLOOKUP($D9,INDIRECT(CONCATENATE("Race",N$4,"!B:S")),12,FALSE),$U$44+1),""),"")</f>
        <v>33</v>
      </c>
      <c r="O9" s="111">
        <f ca="1">IF(O$4&lt;&gt;"",IF($D9&lt;&gt;"",IFERROR(VLOOKUP($D9,INDIRECT(CONCATENATE("Race",O$4,"!B:S")),12,FALSE),$U$44+1),""),"")</f>
        <v>9</v>
      </c>
      <c r="P9" s="111">
        <f ca="1">IF(P$4&lt;&gt;"",IF($D9&lt;&gt;"",IFERROR(VLOOKUP($D9,INDIRECT(CONCATENATE("Race",P$4,"!B:S")),12,FALSE),$U$44+1),""),"")</f>
        <v>8</v>
      </c>
      <c r="Q9" s="111">
        <f ca="1">IF(Q$4&lt;&gt;"",IF($D9&lt;&gt;"",IFERROR(VLOOKUP($D9,INDIRECT(CONCATENATE("Race",Q$4,"!B:S")),12,FALSE),$U$44+1),""),"")</f>
        <v>7</v>
      </c>
      <c r="R9" s="111">
        <f ca="1">IF(R$4&lt;&gt;"",IF($D9&lt;&gt;"",IFERROR(VLOOKUP($D9,INDIRECT(CONCATENATE("Race",R$4,"!B:S")),12,FALSE),$U$44+1),""),"")</f>
        <v>10</v>
      </c>
      <c r="S9" s="111">
        <f ca="1">IF(S$4&lt;&gt;"",IF($D9&lt;&gt;"",IFERROR(VLOOKUP($D9,INDIRECT(CONCATENATE("Race",S$4,"!B:S")),12,FALSE),$U$44+1),""),"")</f>
        <v>9</v>
      </c>
      <c r="T9" s="111">
        <f ca="1">IF(T$4&lt;&gt;"",IF($D9&lt;&gt;"",IFERROR(VLOOKUP($D9,INDIRECT(CONCATENATE("Race",T$4,"!B:S")),12,FALSE),$U$44+1),""),"")</f>
        <v>4</v>
      </c>
      <c r="U9" s="111">
        <f ca="1">IF(U$4&lt;&gt;"",IF($D9&lt;&gt;"",IFERROR(VLOOKUP($D9,INDIRECT(CONCATENATE("Race",U$4,"!B:S")),12,FALSE),$U$44+1),""),"")</f>
        <v>13</v>
      </c>
      <c r="V9" s="111">
        <f ca="1">IF(V$4&lt;&gt;"",IF($D9&lt;&gt;"",IFERROR(VLOOKUP($D9,INDIRECT(CONCATENATE("Race",V$4,"!B:S")),12,FALSE),$U$44+1),""),"")</f>
        <v>8</v>
      </c>
      <c r="W9" s="111">
        <f ca="1">IF(W$4&lt;&gt;"",IF($D9&lt;&gt;"",IFERROR(VLOOKUP($D9,INDIRECT(CONCATENATE("Race",W$4,"!B:S")),12,FALSE),$U$44+1),""),"")</f>
        <v>3</v>
      </c>
      <c r="X9" s="111">
        <f ca="1">IF(X$4&lt;&gt;"",IF($D9&lt;&gt;"",IFERROR(VLOOKUP($D9,INDIRECT(CONCATENATE("Race",X$4,"!B:S")),12,FALSE),$U$44+1),""),"")</f>
        <v>4</v>
      </c>
      <c r="Y9" s="111">
        <f ca="1">IF(Y$4&lt;&gt;"",IF($D9&lt;&gt;"",IFERROR(VLOOKUP($D9,INDIRECT(CONCATENATE("Race",Y$4,"!B:S")),12,FALSE),$U$44+1),""),"")</f>
        <v>2</v>
      </c>
      <c r="Z9" s="111" t="str">
        <f ca="1">IF(Z$4&lt;&gt;"",IF($D9&lt;&gt;"",IFERROR(VLOOKUP($D9,INDIRECT(CONCATENATE("Race",Z$4,"!B:S")),12,FALSE),$U$44+1),""),"")</f>
        <v/>
      </c>
      <c r="AA9" s="104">
        <f ca="1">IF(COUNT(L9:Z9)&gt;=1,SUM(AI9:AK9),"")</f>
        <v>-46</v>
      </c>
      <c r="AB9" s="105">
        <f ca="1">IF($D9&lt;&gt;"",SUM(L9:AA9),"")</f>
        <v>74</v>
      </c>
      <c r="AC9" s="106">
        <f ca="1">IFERROR(RANK(AB9,AB:AB,1),"")</f>
        <v>5</v>
      </c>
      <c r="AI9" s="107">
        <f t="shared" ca="1" si="0"/>
        <v>-33</v>
      </c>
      <c r="AJ9" s="107">
        <f t="shared" ca="1" si="1"/>
        <v>-13</v>
      </c>
      <c r="AK9" s="107">
        <f t="shared" ca="1" si="2"/>
        <v>0</v>
      </c>
    </row>
    <row r="10" spans="3:37" s="107" customFormat="1" ht="15.6" x14ac:dyDescent="0.25">
      <c r="C10" s="98">
        <v>8</v>
      </c>
      <c r="D10" s="97">
        <v>114146</v>
      </c>
      <c r="E10" s="99">
        <f>IF(D10&lt;&gt;"",IFERROR(VLOOKUP(D10,BoatRegister!F:H,2,FALSE),"NEW BOAT"),"")</f>
        <v>0</v>
      </c>
      <c r="F10" s="100" t="str">
        <f>IF(D10&lt;&gt;"",IFERROR(VLOOKUP($D10,BoatRegister!F:I,3,FALSE),"NEW BOAT"),"")</f>
        <v>Hobie 16</v>
      </c>
      <c r="G10" s="101">
        <f>IF(F10&lt;&gt;"",IFERROR(VLOOKUP($F10,BoatRegister!A:B,2,FALSE),50),"")</f>
        <v>1.21</v>
      </c>
      <c r="H10" s="101" t="str">
        <f>IF(SignOnSheet!F7&lt;&gt;"",IFERROR(VLOOKUP($F10,BoatRegister!A:D,3,FALSE),50),"")</f>
        <v>B</v>
      </c>
      <c r="I10" s="102">
        <f>IF(SignOnSheet!F7&lt;&gt;"",IFERROR(VLOOKUP($F10,BoatRegister!A:D,4,FALSE),50),"")</f>
        <v>3</v>
      </c>
      <c r="J10" s="100" t="str">
        <f>IF(D10&lt;&gt;"",IFERROR(CONCATENATE(VLOOKUP($D10,BoatRegister!F:M,8,FALSE)),"NEW HELM"),"")</f>
        <v>Andrew Boyd-Kim Troll</v>
      </c>
      <c r="K10" s="103" t="str">
        <f>IF(D10&lt;&gt;"",IFERROR(CONCATENATE(VLOOKUP($D10,#REF!,6,FALSE)),"NEW BOAT"),"")</f>
        <v>NEW BOAT</v>
      </c>
      <c r="L10" s="111">
        <f ca="1">IF(L$4&lt;&gt;"",IF($D10&lt;&gt;"",IFERROR(VLOOKUP($D10,INDIRECT(CONCATENATE("Race",L$4,"!B:S")),12,FALSE),$U$44+1),""),"")</f>
        <v>8</v>
      </c>
      <c r="M10" s="111">
        <f ca="1">IF(M$4&lt;&gt;"",IF($D10&lt;&gt;"",IFERROR(VLOOKUP($D10,INDIRECT(CONCATENATE("Race",M$4,"!B:S")),12,FALSE),$U$44+1),""),"")</f>
        <v>8</v>
      </c>
      <c r="N10" s="111">
        <f ca="1">IF(N$4&lt;&gt;"",IF($D10&lt;&gt;"",IFERROR(VLOOKUP($D10,INDIRECT(CONCATENATE("Race",N$4,"!B:S")),12,FALSE),$U$44+1),""),"")</f>
        <v>4</v>
      </c>
      <c r="O10" s="111">
        <f ca="1">IF(O$4&lt;&gt;"",IF($D10&lt;&gt;"",IFERROR(VLOOKUP($D10,INDIRECT(CONCATENATE("Race",O$4,"!B:S")),12,FALSE),$U$44+1),""),"")</f>
        <v>6</v>
      </c>
      <c r="P10" s="111">
        <f ca="1">IF(P$4&lt;&gt;"",IF($D10&lt;&gt;"",IFERROR(VLOOKUP($D10,INDIRECT(CONCATENATE("Race",P$4,"!B:S")),12,FALSE),$U$44+1),""),"")</f>
        <v>33</v>
      </c>
      <c r="Q10" s="111">
        <f ca="1">IF(Q$4&lt;&gt;"",IF($D10&lt;&gt;"",IFERROR(VLOOKUP($D10,INDIRECT(CONCATENATE("Race",Q$4,"!B:S")),12,FALSE),$U$44+1),""),"")</f>
        <v>9</v>
      </c>
      <c r="R10" s="111">
        <f ca="1">IF(R$4&lt;&gt;"",IF($D10&lt;&gt;"",IFERROR(VLOOKUP($D10,INDIRECT(CONCATENATE("Race",R$4,"!B:S")),12,FALSE),$U$44+1),""),"")</f>
        <v>7</v>
      </c>
      <c r="S10" s="111">
        <f ca="1">IF(S$4&lt;&gt;"",IF($D10&lt;&gt;"",IFERROR(VLOOKUP($D10,INDIRECT(CONCATENATE("Race",S$4,"!B:S")),12,FALSE),$U$44+1),""),"")</f>
        <v>4</v>
      </c>
      <c r="T10" s="111">
        <f ca="1">IF(T$4&lt;&gt;"",IF($D10&lt;&gt;"",IFERROR(VLOOKUP($D10,INDIRECT(CONCATENATE("Race",T$4,"!B:S")),12,FALSE),$U$44+1),""),"")</f>
        <v>9</v>
      </c>
      <c r="U10" s="111">
        <f ca="1">IF(U$4&lt;&gt;"",IF($D10&lt;&gt;"",IFERROR(VLOOKUP($D10,INDIRECT(CONCATENATE("Race",U$4,"!B:S")),12,FALSE),$U$44+1),""),"")</f>
        <v>5</v>
      </c>
      <c r="V10" s="111">
        <f ca="1">IF(V$4&lt;&gt;"",IF($D10&lt;&gt;"",IFERROR(VLOOKUP($D10,INDIRECT(CONCATENATE("Race",V$4,"!B:S")),12,FALSE),$U$44+1),""),"")</f>
        <v>3</v>
      </c>
      <c r="W10" s="111">
        <f ca="1">IF(W$4&lt;&gt;"",IF($D10&lt;&gt;"",IFERROR(VLOOKUP($D10,INDIRECT(CONCATENATE("Race",W$4,"!B:S")),12,FALSE),$U$44+1),""),"")</f>
        <v>6</v>
      </c>
      <c r="X10" s="111">
        <f ca="1">IF(X$4&lt;&gt;"",IF($D10&lt;&gt;"",IFERROR(VLOOKUP($D10,INDIRECT(CONCATENATE("Race",X$4,"!B:S")),12,FALSE),$U$44+1),""),"")</f>
        <v>9</v>
      </c>
      <c r="Y10" s="111">
        <f ca="1">IF(Y$4&lt;&gt;"",IF($D10&lt;&gt;"",IFERROR(VLOOKUP($D10,INDIRECT(CONCATENATE("Race",Y$4,"!B:S")),12,FALSE),$U$44+1),""),"")</f>
        <v>8</v>
      </c>
      <c r="Z10" s="111" t="str">
        <f ca="1">IF(Z$4&lt;&gt;"",IF($D10&lt;&gt;"",IFERROR(VLOOKUP($D10,INDIRECT(CONCATENATE("Race",Z$4,"!B:S")),12,FALSE),$U$44+1),""),"")</f>
        <v/>
      </c>
      <c r="AA10" s="104">
        <f ca="1">IF(COUNT(L10:Z10)&gt;=1,SUM(AI10:AK10),"")</f>
        <v>-42</v>
      </c>
      <c r="AB10" s="105">
        <f ca="1">IF($D10&lt;&gt;"",SUM(L10:AA10),"")</f>
        <v>77</v>
      </c>
      <c r="AC10" s="106">
        <f ca="1">IFERROR(RANK(AB10,AB:AB,1),"")</f>
        <v>6</v>
      </c>
      <c r="AI10" s="107">
        <f t="shared" ca="1" si="0"/>
        <v>-33</v>
      </c>
      <c r="AJ10" s="107">
        <f t="shared" ca="1" si="1"/>
        <v>-9</v>
      </c>
      <c r="AK10" s="107">
        <f t="shared" ca="1" si="2"/>
        <v>0</v>
      </c>
    </row>
    <row r="11" spans="3:37" s="107" customFormat="1" ht="15.6" x14ac:dyDescent="0.25">
      <c r="C11" s="98">
        <v>5</v>
      </c>
      <c r="D11" s="97">
        <v>113744</v>
      </c>
      <c r="E11" s="99">
        <f>IF(D11&lt;&gt;"",IFERROR(VLOOKUP(D11,BoatRegister!F:H,2,FALSE),"NEW BOAT"),"")</f>
        <v>0</v>
      </c>
      <c r="F11" s="100" t="str">
        <f>IF(D11&lt;&gt;"",IFERROR(VLOOKUP($D11,BoatRegister!F:I,3,FALSE),"NEW BOAT"),"")</f>
        <v>Hobie 16</v>
      </c>
      <c r="G11" s="101">
        <f>IF(F11&lt;&gt;"",IFERROR(VLOOKUP($F11,BoatRegister!A:B,2,FALSE),50),"")</f>
        <v>1.21</v>
      </c>
      <c r="H11" s="101" t="str">
        <f>IF(SignOnSheet!F14&lt;&gt;"",IFERROR(VLOOKUP($F11,BoatRegister!A:D,3,FALSE),50),"")</f>
        <v>B</v>
      </c>
      <c r="I11" s="102">
        <f>IF(SignOnSheet!F14&lt;&gt;"",IFERROR(VLOOKUP($F11,BoatRegister!A:D,4,FALSE),50),"")</f>
        <v>3</v>
      </c>
      <c r="J11" s="100" t="str">
        <f>IF(D11&lt;&gt;"",IFERROR(CONCATENATE(VLOOKUP($D11,BoatRegister!F:M,8,FALSE)),"NEW HELM"),"")</f>
        <v>Grahame Southwick-Sharon Rayner</v>
      </c>
      <c r="K11" s="103" t="str">
        <f>IF(D11&lt;&gt;"",IFERROR(CONCATENATE(VLOOKUP($D11,#REF!,6,FALSE)),"NEW BOAT"),"")</f>
        <v>NEW BOAT</v>
      </c>
      <c r="L11" s="111">
        <f ca="1">IF(L$4&lt;&gt;"",IF($D11&lt;&gt;"",IFERROR(VLOOKUP($D11,INDIRECT(CONCATENATE("Race",L$4,"!B:S")),12,FALSE),$U$44+1),""),"")</f>
        <v>7</v>
      </c>
      <c r="M11" s="111">
        <f ca="1">IF(M$4&lt;&gt;"",IF($D11&lt;&gt;"",IFERROR(VLOOKUP($D11,INDIRECT(CONCATENATE("Race",M$4,"!B:S")),12,FALSE),$U$44+1),""),"")</f>
        <v>6</v>
      </c>
      <c r="N11" s="111">
        <f ca="1">IF(N$4&lt;&gt;"",IF($D11&lt;&gt;"",IFERROR(VLOOKUP($D11,INDIRECT(CONCATENATE("Race",N$4,"!B:S")),12,FALSE),$U$44+1),""),"")</f>
        <v>13</v>
      </c>
      <c r="O11" s="111">
        <f ca="1">IF(O$4&lt;&gt;"",IF($D11&lt;&gt;"",IFERROR(VLOOKUP($D11,INDIRECT(CONCATENATE("Race",O$4,"!B:S")),12,FALSE),$U$44+1),""),"")</f>
        <v>5</v>
      </c>
      <c r="P11" s="111">
        <f ca="1">IF(P$4&lt;&gt;"",IF($D11&lt;&gt;"",IFERROR(VLOOKUP($D11,INDIRECT(CONCATENATE("Race",P$4,"!B:S")),12,FALSE),$U$44+1),""),"")</f>
        <v>5</v>
      </c>
      <c r="Q11" s="111">
        <f ca="1">IF(Q$4&lt;&gt;"",IF($D11&lt;&gt;"",IFERROR(VLOOKUP($D11,INDIRECT(CONCATENATE("Race",Q$4,"!B:S")),12,FALSE),$U$44+1),""),"")</f>
        <v>10</v>
      </c>
      <c r="R11" s="111">
        <f ca="1">IF(R$4&lt;&gt;"",IF($D11&lt;&gt;"",IFERROR(VLOOKUP($D11,INDIRECT(CONCATENATE("Race",R$4,"!B:S")),12,FALSE),$U$44+1),""),"")</f>
        <v>4</v>
      </c>
      <c r="S11" s="111">
        <f ca="1">IF(S$4&lt;&gt;"",IF($D11&lt;&gt;"",IFERROR(VLOOKUP($D11,INDIRECT(CONCATENATE("Race",S$4,"!B:S")),12,FALSE),$U$44+1),""),"")</f>
        <v>10</v>
      </c>
      <c r="T11" s="111">
        <f ca="1">IF(T$4&lt;&gt;"",IF($D11&lt;&gt;"",IFERROR(VLOOKUP($D11,INDIRECT(CONCATENATE("Race",T$4,"!B:S")),12,FALSE),$U$44+1),""),"")</f>
        <v>6</v>
      </c>
      <c r="U11" s="111">
        <f ca="1">IF(U$4&lt;&gt;"",IF($D11&lt;&gt;"",IFERROR(VLOOKUP($D11,INDIRECT(CONCATENATE("Race",U$4,"!B:S")),12,FALSE),$U$44+1),""),"")</f>
        <v>6</v>
      </c>
      <c r="V11" s="111">
        <f ca="1">IF(V$4&lt;&gt;"",IF($D11&lt;&gt;"",IFERROR(VLOOKUP($D11,INDIRECT(CONCATENATE("Race",V$4,"!B:S")),12,FALSE),$U$44+1),""),"")</f>
        <v>7</v>
      </c>
      <c r="W11" s="111">
        <f ca="1">IF(W$4&lt;&gt;"",IF($D11&lt;&gt;"",IFERROR(VLOOKUP($D11,INDIRECT(CONCATENATE("Race",W$4,"!B:S")),12,FALSE),$U$44+1),""),"")</f>
        <v>10</v>
      </c>
      <c r="X11" s="111">
        <f ca="1">IF(X$4&lt;&gt;"",IF($D11&lt;&gt;"",IFERROR(VLOOKUP($D11,INDIRECT(CONCATENATE("Race",X$4,"!B:S")),12,FALSE),$U$44+1),""),"")</f>
        <v>6</v>
      </c>
      <c r="Y11" s="111">
        <f ca="1">IF(Y$4&lt;&gt;"",IF($D11&lt;&gt;"",IFERROR(VLOOKUP($D11,INDIRECT(CONCATENATE("Race",Y$4,"!B:S")),12,FALSE),$U$44+1),""),"")</f>
        <v>6</v>
      </c>
      <c r="Z11" s="111" t="str">
        <f ca="1">IF(Z$4&lt;&gt;"",IF($D11&lt;&gt;"",IFERROR(VLOOKUP($D11,INDIRECT(CONCATENATE("Race",Z$4,"!B:S")),12,FALSE),$U$44+1),""),"")</f>
        <v/>
      </c>
      <c r="AA11" s="104">
        <f ca="1">IF(COUNT(L11:Z11)&gt;=1,SUM(AI11:AK11),"")</f>
        <v>-23</v>
      </c>
      <c r="AB11" s="105">
        <f ca="1">IF($D11&lt;&gt;"",SUM(L11:AA11),"")</f>
        <v>78</v>
      </c>
      <c r="AC11" s="106">
        <f ca="1">IFERROR(RANK(AB11,AB:AB,1),"")</f>
        <v>7</v>
      </c>
      <c r="AI11" s="107">
        <f t="shared" ca="1" si="0"/>
        <v>-13</v>
      </c>
      <c r="AJ11" s="107">
        <f t="shared" ca="1" si="1"/>
        <v>-10</v>
      </c>
      <c r="AK11" s="107">
        <f t="shared" ca="1" si="2"/>
        <v>0</v>
      </c>
    </row>
    <row r="12" spans="3:37" s="107" customFormat="1" ht="15.6" x14ac:dyDescent="0.25">
      <c r="C12" s="98">
        <v>16</v>
      </c>
      <c r="D12" s="97">
        <v>115106</v>
      </c>
      <c r="E12" s="99">
        <f>IF(D12&lt;&gt;"",IFERROR(VLOOKUP(D12,BoatRegister!F:H,2,FALSE),"NEW BOAT"),"")</f>
        <v>0</v>
      </c>
      <c r="F12" s="100" t="str">
        <f>IF(D12&lt;&gt;"",IFERROR(VLOOKUP($D12,BoatRegister!F:I,3,FALSE),"NEW BOAT"),"")</f>
        <v>Hobie 16</v>
      </c>
      <c r="G12" s="101">
        <f>IF(F12&lt;&gt;"",IFERROR(VLOOKUP($F12,BoatRegister!A:B,2,FALSE),50),"")</f>
        <v>1.21</v>
      </c>
      <c r="H12" s="101" t="str">
        <f>IF(SignOnSheet!F15&lt;&gt;"",IFERROR(VLOOKUP($F12,BoatRegister!A:D,3,FALSE),50),"")</f>
        <v>B</v>
      </c>
      <c r="I12" s="102">
        <f>IF(SignOnSheet!F15&lt;&gt;"",IFERROR(VLOOKUP($F12,BoatRegister!A:D,4,FALSE),50),"")</f>
        <v>3</v>
      </c>
      <c r="J12" s="100" t="str">
        <f>IF(D12&lt;&gt;"",IFERROR(CONCATENATE(VLOOKUP($D12,BoatRegister!F:M,8,FALSE)),"NEW HELM"),"")</f>
        <v>Robert Fine-Stephanie Goodyear</v>
      </c>
      <c r="K12" s="103" t="str">
        <f>IF(D12&lt;&gt;"",IFERROR(CONCATENATE(VLOOKUP($D12,#REF!,6,FALSE)),"NEW BOAT"),"")</f>
        <v>NEW BOAT</v>
      </c>
      <c r="L12" s="111">
        <f ca="1">IF(L$4&lt;&gt;"",IF($D12&lt;&gt;"",IFERROR(VLOOKUP($D12,INDIRECT(CONCATENATE("Race",L$4,"!B:S")),12,FALSE),$U$44+1),""),"")</f>
        <v>11</v>
      </c>
      <c r="M12" s="111">
        <f ca="1">IF(M$4&lt;&gt;"",IF($D12&lt;&gt;"",IFERROR(VLOOKUP($D12,INDIRECT(CONCATENATE("Race",M$4,"!B:S")),12,FALSE),$U$44+1),""),"")</f>
        <v>10</v>
      </c>
      <c r="N12" s="111">
        <f ca="1">IF(N$4&lt;&gt;"",IF($D12&lt;&gt;"",IFERROR(VLOOKUP($D12,INDIRECT(CONCATENATE("Race",N$4,"!B:S")),12,FALSE),$U$44+1),""),"")</f>
        <v>3</v>
      </c>
      <c r="O12" s="111">
        <f ca="1">IF(O$4&lt;&gt;"",IF($D12&lt;&gt;"",IFERROR(VLOOKUP($D12,INDIRECT(CONCATENATE("Race",O$4,"!B:S")),12,FALSE),$U$44+1),""),"")</f>
        <v>2</v>
      </c>
      <c r="P12" s="111">
        <f ca="1">IF(P$4&lt;&gt;"",IF($D12&lt;&gt;"",IFERROR(VLOOKUP($D12,INDIRECT(CONCATENATE("Race",P$4,"!B:S")),12,FALSE),$U$44+1),""),"")</f>
        <v>13</v>
      </c>
      <c r="Q12" s="111">
        <f ca="1">IF(Q$4&lt;&gt;"",IF($D12&lt;&gt;"",IFERROR(VLOOKUP($D12,INDIRECT(CONCATENATE("Race",Q$4,"!B:S")),12,FALSE),$U$44+1),""),"")</f>
        <v>6</v>
      </c>
      <c r="R12" s="111">
        <f ca="1">IF(R$4&lt;&gt;"",IF($D12&lt;&gt;"",IFERROR(VLOOKUP($D12,INDIRECT(CONCATENATE("Race",R$4,"!B:S")),12,FALSE),$U$44+1),""),"")</f>
        <v>8</v>
      </c>
      <c r="S12" s="111">
        <f ca="1">IF(S$4&lt;&gt;"",IF($D12&lt;&gt;"",IFERROR(VLOOKUP($D12,INDIRECT(CONCATENATE("Race",S$4,"!B:S")),12,FALSE),$U$44+1),""),"")</f>
        <v>2</v>
      </c>
      <c r="T12" s="111">
        <f ca="1">IF(T$4&lt;&gt;"",IF($D12&lt;&gt;"",IFERROR(VLOOKUP($D12,INDIRECT(CONCATENATE("Race",T$4,"!B:S")),12,FALSE),$U$44+1),""),"")</f>
        <v>15</v>
      </c>
      <c r="U12" s="111">
        <f ca="1">IF(U$4&lt;&gt;"",IF($D12&lt;&gt;"",IFERROR(VLOOKUP($D12,INDIRECT(CONCATENATE("Race",U$4,"!B:S")),12,FALSE),$U$44+1),""),"")</f>
        <v>4</v>
      </c>
      <c r="V12" s="111">
        <f ca="1">IF(V$4&lt;&gt;"",IF($D12&lt;&gt;"",IFERROR(VLOOKUP($D12,INDIRECT(CONCATENATE("Race",V$4,"!B:S")),12,FALSE),$U$44+1),""),"")</f>
        <v>2</v>
      </c>
      <c r="W12" s="111">
        <f ca="1">IF(W$4&lt;&gt;"",IF($D12&lt;&gt;"",IFERROR(VLOOKUP($D12,INDIRECT(CONCATENATE("Race",W$4,"!B:S")),12,FALSE),$U$44+1),""),"")</f>
        <v>11</v>
      </c>
      <c r="X12" s="111">
        <f ca="1">IF(X$4&lt;&gt;"",IF($D12&lt;&gt;"",IFERROR(VLOOKUP($D12,INDIRECT(CONCATENATE("Race",X$4,"!B:S")),12,FALSE),$U$44+1),""),"")</f>
        <v>16</v>
      </c>
      <c r="Y12" s="111">
        <f ca="1">IF(Y$4&lt;&gt;"",IF($D12&lt;&gt;"",IFERROR(VLOOKUP($D12,INDIRECT(CONCATENATE("Race",Y$4,"!B:S")),12,FALSE),$U$44+1),""),"")</f>
        <v>11</v>
      </c>
      <c r="Z12" s="111" t="str">
        <f ca="1">IF(Z$4&lt;&gt;"",IF($D12&lt;&gt;"",IFERROR(VLOOKUP($D12,INDIRECT(CONCATENATE("Race",Z$4,"!B:S")),12,FALSE),$U$44+1),""),"")</f>
        <v/>
      </c>
      <c r="AA12" s="104">
        <f ca="1">IF(COUNT(L12:Z12)&gt;=1,SUM(AI12:AK12),"")</f>
        <v>-31</v>
      </c>
      <c r="AB12" s="105">
        <f ca="1">IF($D12&lt;&gt;"",SUM(L12:AA12),"")</f>
        <v>83</v>
      </c>
      <c r="AC12" s="106">
        <f ca="1">IFERROR(RANK(AB12,AB:AB,1),"")</f>
        <v>8</v>
      </c>
      <c r="AI12" s="107">
        <f t="shared" ca="1" si="0"/>
        <v>-16</v>
      </c>
      <c r="AJ12" s="107">
        <f t="shared" ca="1" si="1"/>
        <v>-15</v>
      </c>
      <c r="AK12" s="107">
        <f t="shared" ca="1" si="2"/>
        <v>0</v>
      </c>
    </row>
    <row r="13" spans="3:37" s="107" customFormat="1" ht="15.6" x14ac:dyDescent="0.25">
      <c r="C13" s="98">
        <v>12</v>
      </c>
      <c r="D13" s="97">
        <v>91082</v>
      </c>
      <c r="E13" s="99">
        <f>IF(D13&lt;&gt;"",IFERROR(VLOOKUP(D13,BoatRegister!F:H,2,FALSE),"NEW BOAT"),"")</f>
        <v>0</v>
      </c>
      <c r="F13" s="100" t="str">
        <f>IF(D13&lt;&gt;"",IFERROR(VLOOKUP($D13,BoatRegister!F:I,3,FALSE),"NEW BOAT"),"")</f>
        <v>Hobie 16</v>
      </c>
      <c r="G13" s="101">
        <f>IF(F13&lt;&gt;"",IFERROR(VLOOKUP($F13,BoatRegister!A:B,2,FALSE),50),"")</f>
        <v>1.21</v>
      </c>
      <c r="H13" s="101" t="str">
        <f>IF(SignOnSheet!F13&lt;&gt;"",IFERROR(VLOOKUP($F13,BoatRegister!A:D,3,FALSE),50),"")</f>
        <v>B</v>
      </c>
      <c r="I13" s="102">
        <f>IF(SignOnSheet!F13&lt;&gt;"",IFERROR(VLOOKUP($F13,BoatRegister!A:D,4,FALSE),50),"")</f>
        <v>3</v>
      </c>
      <c r="J13" s="100" t="str">
        <f>IF(D13&lt;&gt;"",IFERROR(CONCATENATE(VLOOKUP($D13,BoatRegister!F:M,8,FALSE)),"NEW HELM"),"")</f>
        <v>David Scott-Suzanne Morton</v>
      </c>
      <c r="K13" s="103" t="str">
        <f>IF(D13&lt;&gt;"",IFERROR(CONCATENATE(VLOOKUP($D13,#REF!,6,FALSE)),"NEW BOAT"),"")</f>
        <v>NEW BOAT</v>
      </c>
      <c r="L13" s="111">
        <f ca="1">IF(L$4&lt;&gt;"",IF($D13&lt;&gt;"",IFERROR(VLOOKUP($D13,INDIRECT(CONCATENATE("Race",L$4,"!B:S")),12,FALSE),$U$44+1),""),"")</f>
        <v>33</v>
      </c>
      <c r="M13" s="111">
        <f ca="1">IF(M$4&lt;&gt;"",IF($D13&lt;&gt;"",IFERROR(VLOOKUP($D13,INDIRECT(CONCATENATE("Race",M$4,"!B:S")),12,FALSE),$U$44+1),""),"")</f>
        <v>33</v>
      </c>
      <c r="N13" s="111">
        <f ca="1">IF(N$4&lt;&gt;"",IF($D13&lt;&gt;"",IFERROR(VLOOKUP($D13,INDIRECT(CONCATENATE("Race",N$4,"!B:S")),12,FALSE),$U$44+1),""),"")</f>
        <v>9</v>
      </c>
      <c r="O13" s="111">
        <f ca="1">IF(O$4&lt;&gt;"",IF($D13&lt;&gt;"",IFERROR(VLOOKUP($D13,INDIRECT(CONCATENATE("Race",O$4,"!B:S")),12,FALSE),$U$44+1),""),"")</f>
        <v>4</v>
      </c>
      <c r="P13" s="111">
        <f ca="1">IF(P$4&lt;&gt;"",IF($D13&lt;&gt;"",IFERROR(VLOOKUP($D13,INDIRECT(CONCATENATE("Race",P$4,"!B:S")),12,FALSE),$U$44+1),""),"")</f>
        <v>19</v>
      </c>
      <c r="Q13" s="111">
        <f ca="1">IF(Q$4&lt;&gt;"",IF($D13&lt;&gt;"",IFERROR(VLOOKUP($D13,INDIRECT(CONCATENATE("Race",Q$4,"!B:S")),12,FALSE),$U$44+1),""),"")</f>
        <v>13</v>
      </c>
      <c r="R13" s="111">
        <f ca="1">IF(R$4&lt;&gt;"",IF($D13&lt;&gt;"",IFERROR(VLOOKUP($D13,INDIRECT(CONCATENATE("Race",R$4,"!B:S")),12,FALSE),$U$44+1),""),"")</f>
        <v>2</v>
      </c>
      <c r="S13" s="111">
        <f ca="1">IF(S$4&lt;&gt;"",IF($D13&lt;&gt;"",IFERROR(VLOOKUP($D13,INDIRECT(CONCATENATE("Race",S$4,"!B:S")),12,FALSE),$U$44+1),""),"")</f>
        <v>8</v>
      </c>
      <c r="T13" s="111">
        <f ca="1">IF(T$4&lt;&gt;"",IF($D13&lt;&gt;"",IFERROR(VLOOKUP($D13,INDIRECT(CONCATENATE("Race",T$4,"!B:S")),12,FALSE),$U$44+1),""),"")</f>
        <v>8</v>
      </c>
      <c r="U13" s="111">
        <f ca="1">IF(U$4&lt;&gt;"",IF($D13&lt;&gt;"",IFERROR(VLOOKUP($D13,INDIRECT(CONCATENATE("Race",U$4,"!B:S")),12,FALSE),$U$44+1),""),"")</f>
        <v>8</v>
      </c>
      <c r="V13" s="111">
        <f ca="1">IF(V$4&lt;&gt;"",IF($D13&lt;&gt;"",IFERROR(VLOOKUP($D13,INDIRECT(CONCATENATE("Race",V$4,"!B:S")),12,FALSE),$U$44+1),""),"")</f>
        <v>5</v>
      </c>
      <c r="W13" s="111">
        <f ca="1">IF(W$4&lt;&gt;"",IF($D13&lt;&gt;"",IFERROR(VLOOKUP($D13,INDIRECT(CONCATENATE("Race",W$4,"!B:S")),12,FALSE),$U$44+1),""),"")</f>
        <v>12</v>
      </c>
      <c r="X13" s="111">
        <f ca="1">IF(X$4&lt;&gt;"",IF($D13&lt;&gt;"",IFERROR(VLOOKUP($D13,INDIRECT(CONCATENATE("Race",X$4,"!B:S")),12,FALSE),$U$44+1),""),"")</f>
        <v>12</v>
      </c>
      <c r="Y13" s="111">
        <f ca="1">IF(Y$4&lt;&gt;"",IF($D13&lt;&gt;"",IFERROR(VLOOKUP($D13,INDIRECT(CONCATENATE("Race",Y$4,"!B:S")),12,FALSE),$U$44+1),""),"")</f>
        <v>14</v>
      </c>
      <c r="Z13" s="111" t="str">
        <f ca="1">IF(Z$4&lt;&gt;"",IF($D13&lt;&gt;"",IFERROR(VLOOKUP($D13,INDIRECT(CONCATENATE("Race",Z$4,"!B:S")),12,FALSE),$U$44+1),""),"")</f>
        <v/>
      </c>
      <c r="AA13" s="104">
        <f ca="1">IF(COUNT(L13:Z13)&gt;=1,SUM(AI13:AK13),"")</f>
        <v>-66</v>
      </c>
      <c r="AB13" s="105">
        <f ca="1">IF($D13&lt;&gt;"",SUM(L13:AA13),"")</f>
        <v>114</v>
      </c>
      <c r="AC13" s="106">
        <f ca="1">IFERROR(RANK(AB13,AB:AB,1),"")</f>
        <v>9</v>
      </c>
      <c r="AI13" s="107">
        <f t="shared" ca="1" si="0"/>
        <v>-33</v>
      </c>
      <c r="AJ13" s="107">
        <f t="shared" ca="1" si="1"/>
        <v>-33</v>
      </c>
      <c r="AK13" s="107">
        <f t="shared" ca="1" si="2"/>
        <v>0</v>
      </c>
    </row>
    <row r="14" spans="3:37" s="107" customFormat="1" ht="15.6" x14ac:dyDescent="0.25">
      <c r="C14" s="98">
        <v>15</v>
      </c>
      <c r="D14" s="97">
        <v>2742</v>
      </c>
      <c r="E14" s="99">
        <f>IF(D14&lt;&gt;"",IFERROR(VLOOKUP(D14,BoatRegister!F:H,2,FALSE),"NEW BOAT"),"")</f>
        <v>0</v>
      </c>
      <c r="F14" s="100" t="str">
        <f>IF(D14&lt;&gt;"",IFERROR(VLOOKUP($D14,BoatRegister!F:I,3,FALSE),"NEW BOAT"),"")</f>
        <v>Hobie Tiger 18</v>
      </c>
      <c r="G14" s="101">
        <f>IF(F14&lt;&gt;"",IFERROR(VLOOKUP($F14,BoatRegister!A:B,2,FALSE),50),"")</f>
        <v>1</v>
      </c>
      <c r="H14" s="101" t="str">
        <f>IF(SignOnSheet!F28&lt;&gt;"",IFERROR(VLOOKUP($F14,BoatRegister!A:D,3,FALSE),50),"")</f>
        <v>A</v>
      </c>
      <c r="I14" s="102">
        <f>IF(SignOnSheet!F28&lt;&gt;"",IFERROR(VLOOKUP($F14,BoatRegister!A:D,4,FALSE),50),"")</f>
        <v>4</v>
      </c>
      <c r="J14" s="100" t="str">
        <f>IF(D14&lt;&gt;"",IFERROR(CONCATENATE(VLOOKUP($D14,BoatRegister!F:M,8,FALSE)),"NEW HELM"),"")</f>
        <v>Roland van de Ven-Peter Scheren</v>
      </c>
      <c r="K14" s="103" t="str">
        <f>IF(D14&lt;&gt;"",IFERROR(CONCATENATE(VLOOKUP($D14,#REF!,6,FALSE)),"NEW BOAT"),"")</f>
        <v>NEW BOAT</v>
      </c>
      <c r="L14" s="111">
        <f ca="1">IF(L$4&lt;&gt;"",IF($D14&lt;&gt;"",IFERROR(VLOOKUP($D14,INDIRECT(CONCATENATE("Race",L$4,"!B:S")),12,FALSE),$U$44+1),""),"")</f>
        <v>6</v>
      </c>
      <c r="M14" s="111">
        <f ca="1">IF(M$4&lt;&gt;"",IF($D14&lt;&gt;"",IFERROR(VLOOKUP($D14,INDIRECT(CONCATENATE("Race",M$4,"!B:S")),12,FALSE),$U$44+1),""),"")</f>
        <v>9</v>
      </c>
      <c r="N14" s="111">
        <f ca="1">IF(N$4&lt;&gt;"",IF($D14&lt;&gt;"",IFERROR(VLOOKUP($D14,INDIRECT(CONCATENATE("Race",N$4,"!B:S")),12,FALSE),$U$44+1),""),"")</f>
        <v>14</v>
      </c>
      <c r="O14" s="111">
        <f ca="1">IF(O$4&lt;&gt;"",IF($D14&lt;&gt;"",IFERROR(VLOOKUP($D14,INDIRECT(CONCATENATE("Race",O$4,"!B:S")),12,FALSE),$U$44+1),""),"")</f>
        <v>13</v>
      </c>
      <c r="P14" s="111">
        <f ca="1">IF(P$4&lt;&gt;"",IF($D14&lt;&gt;"",IFERROR(VLOOKUP($D14,INDIRECT(CONCATENATE("Race",P$4,"!B:S")),12,FALSE),$U$44+1),""),"")</f>
        <v>9</v>
      </c>
      <c r="Q14" s="111">
        <f ca="1">IF(Q$4&lt;&gt;"",IF($D14&lt;&gt;"",IFERROR(VLOOKUP($D14,INDIRECT(CONCATENATE("Race",Q$4,"!B:S")),12,FALSE),$U$44+1),""),"")</f>
        <v>8</v>
      </c>
      <c r="R14" s="111">
        <f ca="1">IF(R$4&lt;&gt;"",IF($D14&lt;&gt;"",IFERROR(VLOOKUP($D14,INDIRECT(CONCATENATE("Race",R$4,"!B:S")),12,FALSE),$U$44+1),""),"")</f>
        <v>15</v>
      </c>
      <c r="S14" s="111">
        <f ca="1">IF(S$4&lt;&gt;"",IF($D14&lt;&gt;"",IFERROR(VLOOKUP($D14,INDIRECT(CONCATENATE("Race",S$4,"!B:S")),12,FALSE),$U$44+1),""),"")</f>
        <v>10</v>
      </c>
      <c r="T14" s="111">
        <f ca="1">IF(T$4&lt;&gt;"",IF($D14&lt;&gt;"",IFERROR(VLOOKUP($D14,INDIRECT(CONCATENATE("Race",T$4,"!B:S")),12,FALSE),$U$44+1),""),"")</f>
        <v>7</v>
      </c>
      <c r="U14" s="111">
        <f ca="1">IF(U$4&lt;&gt;"",IF($D14&lt;&gt;"",IFERROR(VLOOKUP($D14,INDIRECT(CONCATENATE("Race",U$4,"!B:S")),12,FALSE),$U$44+1),""),"")</f>
        <v>33</v>
      </c>
      <c r="V14" s="111">
        <f ca="1">IF(V$4&lt;&gt;"",IF($D14&lt;&gt;"",IFERROR(VLOOKUP($D14,INDIRECT(CONCATENATE("Race",V$4,"!B:S")),12,FALSE),$U$44+1),""),"")</f>
        <v>9</v>
      </c>
      <c r="W14" s="111">
        <f ca="1">IF(W$4&lt;&gt;"",IF($D14&lt;&gt;"",IFERROR(VLOOKUP($D14,INDIRECT(CONCATENATE("Race",W$4,"!B:S")),12,FALSE),$U$44+1),""),"")</f>
        <v>9</v>
      </c>
      <c r="X14" s="111">
        <f ca="1">IF(X$4&lt;&gt;"",IF($D14&lt;&gt;"",IFERROR(VLOOKUP($D14,INDIRECT(CONCATENATE("Race",X$4,"!B:S")),12,FALSE),$U$44+1),""),"")</f>
        <v>15</v>
      </c>
      <c r="Y14" s="111">
        <f ca="1">IF(Y$4&lt;&gt;"",IF($D14&lt;&gt;"",IFERROR(VLOOKUP($D14,INDIRECT(CONCATENATE("Race",Y$4,"!B:S")),12,FALSE),$U$44+1),""),"")</f>
        <v>9</v>
      </c>
      <c r="Z14" s="111" t="str">
        <f ca="1">IF(Z$4&lt;&gt;"",IF($D14&lt;&gt;"",IFERROR(VLOOKUP($D14,INDIRECT(CONCATENATE("Race",Z$4,"!B:S")),12,FALSE),$U$44+1),""),"")</f>
        <v/>
      </c>
      <c r="AA14" s="104">
        <f ca="1">IF(COUNT(L14:Z14)&gt;=1,SUM(AI14:AK14),"")</f>
        <v>-48</v>
      </c>
      <c r="AB14" s="105">
        <f ca="1">IF($D14&lt;&gt;"",SUM(L14:AA14),"")</f>
        <v>118</v>
      </c>
      <c r="AC14" s="106">
        <f ca="1">IFERROR(RANK(AB14,AB:AB,1),"")</f>
        <v>10</v>
      </c>
      <c r="AI14" s="107">
        <f t="shared" ca="1" si="0"/>
        <v>-33</v>
      </c>
      <c r="AJ14" s="107">
        <f t="shared" ca="1" si="1"/>
        <v>-15</v>
      </c>
      <c r="AK14" s="107">
        <f t="shared" ca="1" si="2"/>
        <v>0</v>
      </c>
    </row>
    <row r="15" spans="3:37" s="107" customFormat="1" ht="15.6" x14ac:dyDescent="0.25">
      <c r="C15" s="98">
        <v>6</v>
      </c>
      <c r="D15" s="97">
        <v>112480</v>
      </c>
      <c r="E15" s="99">
        <f>IF(D15&lt;&gt;"",IFERROR(VLOOKUP(D15,BoatRegister!F:H,2,FALSE),"NEW BOAT"),"")</f>
        <v>0</v>
      </c>
      <c r="F15" s="100" t="str">
        <f>IF(D15&lt;&gt;"",IFERROR(VLOOKUP($D15,BoatRegister!F:I,3,FALSE),"NEW BOAT"),"")</f>
        <v>Hobie 16</v>
      </c>
      <c r="G15" s="101">
        <f>IF(F15&lt;&gt;"",IFERROR(VLOOKUP($F15,BoatRegister!A:B,2,FALSE),50),"")</f>
        <v>1.21</v>
      </c>
      <c r="H15" s="101" t="str">
        <f>IF(SignOnSheet!F18&lt;&gt;"",IFERROR(VLOOKUP($F15,BoatRegister!A:D,3,FALSE),50),"")</f>
        <v>B</v>
      </c>
      <c r="I15" s="102">
        <f>IF(SignOnSheet!F18&lt;&gt;"",IFERROR(VLOOKUP($F15,BoatRegister!A:D,4,FALSE),50),"")</f>
        <v>3</v>
      </c>
      <c r="J15" s="100" t="str">
        <f>IF(D15&lt;&gt;"",IFERROR(CONCATENATE(VLOOKUP($D15,BoatRegister!F:M,8,FALSE)),"NEW HELM"),"")</f>
        <v>Craig Wood-Carrie Wood</v>
      </c>
      <c r="K15" s="103" t="str">
        <f>IF(D15&lt;&gt;"",IFERROR(CONCATENATE(VLOOKUP($D15,#REF!,6,FALSE)),"NEW BOAT"),"")</f>
        <v>NEW BOAT</v>
      </c>
      <c r="L15" s="111">
        <f ca="1">IF(L$4&lt;&gt;"",IF($D15&lt;&gt;"",IFERROR(VLOOKUP($D15,INDIRECT(CONCATENATE("Race",L$4,"!B:S")),12,FALSE),$U$44+1),""),"")</f>
        <v>16</v>
      </c>
      <c r="M15" s="111">
        <f ca="1">IF(M$4&lt;&gt;"",IF($D15&lt;&gt;"",IFERROR(VLOOKUP($D15,INDIRECT(CONCATENATE("Race",M$4,"!B:S")),12,FALSE),$U$44+1),""),"")</f>
        <v>13</v>
      </c>
      <c r="N15" s="111">
        <f ca="1">IF(N$4&lt;&gt;"",IF($D15&lt;&gt;"",IFERROR(VLOOKUP($D15,INDIRECT(CONCATENATE("Race",N$4,"!B:S")),12,FALSE),$U$44+1),""),"")</f>
        <v>5</v>
      </c>
      <c r="O15" s="111">
        <f ca="1">IF(O$4&lt;&gt;"",IF($D15&lt;&gt;"",IFERROR(VLOOKUP($D15,INDIRECT(CONCATENATE("Race",O$4,"!B:S")),12,FALSE),$U$44+1),""),"")</f>
        <v>8</v>
      </c>
      <c r="P15" s="111">
        <f ca="1">IF(P$4&lt;&gt;"",IF($D15&lt;&gt;"",IFERROR(VLOOKUP($D15,INDIRECT(CONCATENATE("Race",P$4,"!B:S")),12,FALSE),$U$44+1),""),"")</f>
        <v>7</v>
      </c>
      <c r="Q15" s="111">
        <f ca="1">IF(Q$4&lt;&gt;"",IF($D15&lt;&gt;"",IFERROR(VLOOKUP($D15,INDIRECT(CONCATENATE("Race",Q$4,"!B:S")),12,FALSE),$U$44+1),""),"")</f>
        <v>15</v>
      </c>
      <c r="R15" s="111">
        <f ca="1">IF(R$4&lt;&gt;"",IF($D15&lt;&gt;"",IFERROR(VLOOKUP($D15,INDIRECT(CONCATENATE("Race",R$4,"!B:S")),12,FALSE),$U$44+1),""),"")</f>
        <v>12</v>
      </c>
      <c r="S15" s="111">
        <f ca="1">IF(S$4&lt;&gt;"",IF($D15&lt;&gt;"",IFERROR(VLOOKUP($D15,INDIRECT(CONCATENATE("Race",S$4,"!B:S")),12,FALSE),$U$44+1),""),"")</f>
        <v>7</v>
      </c>
      <c r="T15" s="111">
        <f ca="1">IF(T$4&lt;&gt;"",IF($D15&lt;&gt;"",IFERROR(VLOOKUP($D15,INDIRECT(CONCATENATE("Race",T$4,"!B:S")),12,FALSE),$U$44+1),""),"")</f>
        <v>11</v>
      </c>
      <c r="U15" s="111">
        <f ca="1">IF(U$4&lt;&gt;"",IF($D15&lt;&gt;"",IFERROR(VLOOKUP($D15,INDIRECT(CONCATENATE("Race",U$4,"!B:S")),12,FALSE),$U$44+1),""),"")</f>
        <v>11</v>
      </c>
      <c r="V15" s="111">
        <f ca="1">IF(V$4&lt;&gt;"",IF($D15&lt;&gt;"",IFERROR(VLOOKUP($D15,INDIRECT(CONCATENATE("Race",V$4,"!B:S")),12,FALSE),$U$44+1),""),"")</f>
        <v>11</v>
      </c>
      <c r="W15" s="111">
        <f ca="1">IF(W$4&lt;&gt;"",IF($D15&lt;&gt;"",IFERROR(VLOOKUP($D15,INDIRECT(CONCATENATE("Race",W$4,"!B:S")),12,FALSE),$U$44+1),""),"")</f>
        <v>21</v>
      </c>
      <c r="X15" s="111">
        <f ca="1">IF(X$4&lt;&gt;"",IF($D15&lt;&gt;"",IFERROR(VLOOKUP($D15,INDIRECT(CONCATENATE("Race",X$4,"!B:S")),12,FALSE),$U$44+1),""),"")</f>
        <v>11</v>
      </c>
      <c r="Y15" s="111">
        <f ca="1">IF(Y$4&lt;&gt;"",IF($D15&lt;&gt;"",IFERROR(VLOOKUP($D15,INDIRECT(CONCATENATE("Race",Y$4,"!B:S")),12,FALSE),$U$44+1),""),"")</f>
        <v>12</v>
      </c>
      <c r="Z15" s="111" t="str">
        <f ca="1">IF(Z$4&lt;&gt;"",IF($D15&lt;&gt;"",IFERROR(VLOOKUP($D15,INDIRECT(CONCATENATE("Race",Z$4,"!B:S")),12,FALSE),$U$44+1),""),"")</f>
        <v/>
      </c>
      <c r="AA15" s="104">
        <f ca="1">IF(COUNT(L15:Z15)&gt;=1,SUM(AI15:AK15),"")</f>
        <v>-37</v>
      </c>
      <c r="AB15" s="105">
        <f ca="1">IF($D15&lt;&gt;"",SUM(L15:AA15),"")</f>
        <v>123</v>
      </c>
      <c r="AC15" s="106">
        <f ca="1">IFERROR(RANK(AB15,AB:AB,1),"")</f>
        <v>11</v>
      </c>
      <c r="AI15" s="107">
        <f t="shared" ca="1" si="0"/>
        <v>-21</v>
      </c>
      <c r="AJ15" s="107">
        <f t="shared" ca="1" si="1"/>
        <v>-16</v>
      </c>
      <c r="AK15" s="107">
        <f t="shared" ca="1" si="2"/>
        <v>0</v>
      </c>
    </row>
    <row r="16" spans="3:37" s="107" customFormat="1" ht="15.6" x14ac:dyDescent="0.25">
      <c r="C16" s="98">
        <v>11</v>
      </c>
      <c r="D16" s="97">
        <v>113344</v>
      </c>
      <c r="E16" s="99">
        <f>IF(D16&lt;&gt;"",IFERROR(VLOOKUP(D16,BoatRegister!F:H,2,FALSE),"NEW BOAT"),"")</f>
        <v>0</v>
      </c>
      <c r="F16" s="100" t="str">
        <f>IF(D16&lt;&gt;"",IFERROR(VLOOKUP($D16,BoatRegister!F:I,3,FALSE),"NEW BOAT"),"")</f>
        <v>Hobie 16</v>
      </c>
      <c r="G16" s="101">
        <f>IF(F16&lt;&gt;"",IFERROR(VLOOKUP($F16,BoatRegister!A:B,2,FALSE),50),"")</f>
        <v>1.21</v>
      </c>
      <c r="H16" s="101" t="str">
        <f>IF(SignOnSheet!F8&lt;&gt;"",IFERROR(VLOOKUP($F16,BoatRegister!A:D,3,FALSE),50),"")</f>
        <v>B</v>
      </c>
      <c r="I16" s="102">
        <f>IF(SignOnSheet!F8&lt;&gt;"",IFERROR(VLOOKUP($F16,BoatRegister!A:D,4,FALSE),50),"")</f>
        <v>3</v>
      </c>
      <c r="J16" s="100" t="str">
        <f>IF(D16&lt;&gt;"",IFERROR(CONCATENATE(VLOOKUP($D16,BoatRegister!F:M,8,FALSE)),"NEW HELM"),"")</f>
        <v>Cyrille Girardin-Rob Pettit</v>
      </c>
      <c r="K16" s="103" t="str">
        <f>IF(D16&lt;&gt;"",IFERROR(CONCATENATE(VLOOKUP($D16,#REF!,6,FALSE)),"NEW BOAT"),"")</f>
        <v>NEW BOAT</v>
      </c>
      <c r="L16" s="111">
        <f ca="1">IF(L$4&lt;&gt;"",IF($D16&lt;&gt;"",IFERROR(VLOOKUP($D16,INDIRECT(CONCATENATE("Race",L$4,"!B:S")),12,FALSE),$U$44+1),""),"")</f>
        <v>14</v>
      </c>
      <c r="M16" s="111">
        <f ca="1">IF(M$4&lt;&gt;"",IF($D16&lt;&gt;"",IFERROR(VLOOKUP($D16,INDIRECT(CONCATENATE("Race",M$4,"!B:S")),12,FALSE),$U$44+1),""),"")</f>
        <v>15</v>
      </c>
      <c r="N16" s="111">
        <f ca="1">IF(N$4&lt;&gt;"",IF($D16&lt;&gt;"",IFERROR(VLOOKUP($D16,INDIRECT(CONCATENATE("Race",N$4,"!B:S")),12,FALSE),$U$44+1),""),"")</f>
        <v>12</v>
      </c>
      <c r="O16" s="111">
        <f ca="1">IF(O$4&lt;&gt;"",IF($D16&lt;&gt;"",IFERROR(VLOOKUP($D16,INDIRECT(CONCATENATE("Race",O$4,"!B:S")),12,FALSE),$U$44+1),""),"")</f>
        <v>11</v>
      </c>
      <c r="P16" s="111">
        <f ca="1">IF(P$4&lt;&gt;"",IF($D16&lt;&gt;"",IFERROR(VLOOKUP($D16,INDIRECT(CONCATENATE("Race",P$4,"!B:S")),12,FALSE),$U$44+1),""),"")</f>
        <v>11</v>
      </c>
      <c r="Q16" s="111">
        <f ca="1">IF(Q$4&lt;&gt;"",IF($D16&lt;&gt;"",IFERROR(VLOOKUP($D16,INDIRECT(CONCATENATE("Race",Q$4,"!B:S")),12,FALSE),$U$44+1),""),"")</f>
        <v>16</v>
      </c>
      <c r="R16" s="111">
        <f ca="1">IF(R$4&lt;&gt;"",IF($D16&lt;&gt;"",IFERROR(VLOOKUP($D16,INDIRECT(CONCATENATE("Race",R$4,"!B:S")),12,FALSE),$U$44+1),""),"")</f>
        <v>13</v>
      </c>
      <c r="S16" s="111">
        <f ca="1">IF(S$4&lt;&gt;"",IF($D16&lt;&gt;"",IFERROR(VLOOKUP($D16,INDIRECT(CONCATENATE("Race",S$4,"!B:S")),12,FALSE),$U$44+1),""),"")</f>
        <v>12</v>
      </c>
      <c r="T16" s="111">
        <f ca="1">IF(T$4&lt;&gt;"",IF($D16&lt;&gt;"",IFERROR(VLOOKUP($D16,INDIRECT(CONCATENATE("Race",T$4,"!B:S")),12,FALSE),$U$44+1),""),"")</f>
        <v>33</v>
      </c>
      <c r="U16" s="111">
        <f ca="1">IF(U$4&lt;&gt;"",IF($D16&lt;&gt;"",IFERROR(VLOOKUP($D16,INDIRECT(CONCATENATE("Race",U$4,"!B:S")),12,FALSE),$U$44+1),""),"")</f>
        <v>17</v>
      </c>
      <c r="V16" s="111">
        <f ca="1">IF(V$4&lt;&gt;"",IF($D16&lt;&gt;"",IFERROR(VLOOKUP($D16,INDIRECT(CONCATENATE("Race",V$4,"!B:S")),12,FALSE),$U$44+1),""),"")</f>
        <v>13</v>
      </c>
      <c r="W16" s="111">
        <f ca="1">IF(W$4&lt;&gt;"",IF($D16&lt;&gt;"",IFERROR(VLOOKUP($D16,INDIRECT(CONCATENATE("Race",W$4,"!B:S")),12,FALSE),$U$44+1),""),"")</f>
        <v>18</v>
      </c>
      <c r="X16" s="111">
        <f ca="1">IF(X$4&lt;&gt;"",IF($D16&lt;&gt;"",IFERROR(VLOOKUP($D16,INDIRECT(CONCATENATE("Race",X$4,"!B:S")),12,FALSE),$U$44+1),""),"")</f>
        <v>13</v>
      </c>
      <c r="Y16" s="111">
        <f ca="1">IF(Y$4&lt;&gt;"",IF($D16&lt;&gt;"",IFERROR(VLOOKUP($D16,INDIRECT(CONCATENATE("Race",Y$4,"!B:S")),12,FALSE),$U$44+1),""),"")</f>
        <v>15</v>
      </c>
      <c r="Z16" s="111" t="str">
        <f ca="1">IF(Z$4&lt;&gt;"",IF($D16&lt;&gt;"",IFERROR(VLOOKUP($D16,INDIRECT(CONCATENATE("Race",Z$4,"!B:S")),12,FALSE),$U$44+1),""),"")</f>
        <v/>
      </c>
      <c r="AA16" s="104">
        <f ca="1">IF(COUNT(L16:Z16)&gt;=1,SUM(AI16:AK16),"")</f>
        <v>-51</v>
      </c>
      <c r="AB16" s="105">
        <f ca="1">IF($D16&lt;&gt;"",SUM(L16:AA16),"")</f>
        <v>162</v>
      </c>
      <c r="AC16" s="106">
        <f ca="1">IFERROR(RANK(AB16,AB:AB,1),"")</f>
        <v>12</v>
      </c>
      <c r="AI16" s="107">
        <f t="shared" ca="1" si="0"/>
        <v>-33</v>
      </c>
      <c r="AJ16" s="107">
        <f t="shared" ca="1" si="1"/>
        <v>-18</v>
      </c>
      <c r="AK16" s="107">
        <f t="shared" ca="1" si="2"/>
        <v>0</v>
      </c>
    </row>
    <row r="17" spans="3:37" s="107" customFormat="1" ht="15.6" x14ac:dyDescent="0.25">
      <c r="C17" s="98">
        <v>10</v>
      </c>
      <c r="D17" s="97">
        <v>112647</v>
      </c>
      <c r="E17" s="99">
        <f>IF(D17&lt;&gt;"",IFERROR(VLOOKUP(D17,BoatRegister!F:H,2,FALSE),"NEW BOAT"),"")</f>
        <v>0</v>
      </c>
      <c r="F17" s="100" t="str">
        <f>IF(D17&lt;&gt;"",IFERROR(VLOOKUP($D17,BoatRegister!F:I,3,FALSE),"NEW BOAT"),"")</f>
        <v>Hobie 16</v>
      </c>
      <c r="G17" s="101">
        <f>IF(F17&lt;&gt;"",IFERROR(VLOOKUP($F17,BoatRegister!A:B,2,FALSE),50),"")</f>
        <v>1.21</v>
      </c>
      <c r="H17" s="101" t="str">
        <f>IF(SignOnSheet!F6&lt;&gt;"",IFERROR(VLOOKUP($F17,BoatRegister!A:D,3,FALSE),50),"")</f>
        <v>B</v>
      </c>
      <c r="I17" s="102">
        <f>IF(SignOnSheet!F6&lt;&gt;"",IFERROR(VLOOKUP($F17,BoatRegister!A:D,4,FALSE),50),"")</f>
        <v>3</v>
      </c>
      <c r="J17" s="100" t="str">
        <f>IF(D17&lt;&gt;"",IFERROR(CONCATENATE(VLOOKUP($D17,BoatRegister!F:M,8,FALSE)),"NEW HELM"),"")</f>
        <v>John van der Vyver-Sam van der Vyver</v>
      </c>
      <c r="K17" s="103" t="str">
        <f>IF(D17&lt;&gt;"",IFERROR(CONCATENATE(VLOOKUP($D17,#REF!,6,FALSE)),"NEW BOAT"),"")</f>
        <v>NEW BOAT</v>
      </c>
      <c r="L17" s="111">
        <f ca="1">IF(L$4&lt;&gt;"",IF($D17&lt;&gt;"",IFERROR(VLOOKUP($D17,INDIRECT(CONCATENATE("Race",L$4,"!B:S")),12,FALSE),$U$44+1),""),"")</f>
        <v>20</v>
      </c>
      <c r="M17" s="111">
        <f ca="1">IF(M$4&lt;&gt;"",IF($D17&lt;&gt;"",IFERROR(VLOOKUP($D17,INDIRECT(CONCATENATE("Race",M$4,"!B:S")),12,FALSE),$U$44+1),""),"")</f>
        <v>16</v>
      </c>
      <c r="N17" s="111">
        <f ca="1">IF(N$4&lt;&gt;"",IF($D17&lt;&gt;"",IFERROR(VLOOKUP($D17,INDIRECT(CONCATENATE("Race",N$4,"!B:S")),12,FALSE),$U$44+1),""),"")</f>
        <v>8</v>
      </c>
      <c r="O17" s="111">
        <f ca="1">IF(O$4&lt;&gt;"",IF($D17&lt;&gt;"",IFERROR(VLOOKUP($D17,INDIRECT(CONCATENATE("Race",O$4,"!B:S")),12,FALSE),$U$44+1),""),"")</f>
        <v>14</v>
      </c>
      <c r="P17" s="111">
        <f ca="1">IF(P$4&lt;&gt;"",IF($D17&lt;&gt;"",IFERROR(VLOOKUP($D17,INDIRECT(CONCATENATE("Race",P$4,"!B:S")),12,FALSE),$U$44+1),""),"")</f>
        <v>16</v>
      </c>
      <c r="Q17" s="111">
        <f ca="1">IF(Q$4&lt;&gt;"",IF($D17&lt;&gt;"",IFERROR(VLOOKUP($D17,INDIRECT(CONCATENATE("Race",Q$4,"!B:S")),12,FALSE),$U$44+1),""),"")</f>
        <v>22</v>
      </c>
      <c r="R17" s="111">
        <f ca="1">IF(R$4&lt;&gt;"",IF($D17&lt;&gt;"",IFERROR(VLOOKUP($D17,INDIRECT(CONCATENATE("Race",R$4,"!B:S")),12,FALSE),$U$44+1),""),"")</f>
        <v>11</v>
      </c>
      <c r="S17" s="111">
        <f ca="1">IF(S$4&lt;&gt;"",IF($D17&lt;&gt;"",IFERROR(VLOOKUP($D17,INDIRECT(CONCATENATE("Race",S$4,"!B:S")),12,FALSE),$U$44+1),""),"")</f>
        <v>13</v>
      </c>
      <c r="T17" s="111">
        <f ca="1">IF(T$4&lt;&gt;"",IF($D17&lt;&gt;"",IFERROR(VLOOKUP($D17,INDIRECT(CONCATENATE("Race",T$4,"!B:S")),12,FALSE),$U$44+1),""),"")</f>
        <v>14</v>
      </c>
      <c r="U17" s="111">
        <f ca="1">IF(U$4&lt;&gt;"",IF($D17&lt;&gt;"",IFERROR(VLOOKUP($D17,INDIRECT(CONCATENATE("Race",U$4,"!B:S")),12,FALSE),$U$44+1),""),"")</f>
        <v>9</v>
      </c>
      <c r="V17" s="111">
        <f ca="1">IF(V$4&lt;&gt;"",IF($D17&lt;&gt;"",IFERROR(VLOOKUP($D17,INDIRECT(CONCATENATE("Race",V$4,"!B:S")),12,FALSE),$U$44+1),""),"")</f>
        <v>10</v>
      </c>
      <c r="W17" s="111">
        <f ca="1">IF(W$4&lt;&gt;"",IF($D17&lt;&gt;"",IFERROR(VLOOKUP($D17,INDIRECT(CONCATENATE("Race",W$4,"!B:S")),12,FALSE),$U$44+1),""),"")</f>
        <v>17</v>
      </c>
      <c r="X17" s="111">
        <f ca="1">IF(X$4&lt;&gt;"",IF($D17&lt;&gt;"",IFERROR(VLOOKUP($D17,INDIRECT(CONCATENATE("Race",X$4,"!B:S")),12,FALSE),$U$44+1),""),"")</f>
        <v>18</v>
      </c>
      <c r="Y17" s="111">
        <f ca="1">IF(Y$4&lt;&gt;"",IF($D17&lt;&gt;"",IFERROR(VLOOKUP($D17,INDIRECT(CONCATENATE("Race",Y$4,"!B:S")),12,FALSE),$U$44+1),""),"")</f>
        <v>17</v>
      </c>
      <c r="Z17" s="111" t="str">
        <f ca="1">IF(Z$4&lt;&gt;"",IF($D17&lt;&gt;"",IFERROR(VLOOKUP($D17,INDIRECT(CONCATENATE("Race",Z$4,"!B:S")),12,FALSE),$U$44+1),""),"")</f>
        <v/>
      </c>
      <c r="AA17" s="104">
        <f ca="1">IF(COUNT(L17:Z17)&gt;=1,SUM(AI17:AK17),"")</f>
        <v>-42</v>
      </c>
      <c r="AB17" s="105">
        <f ca="1">IF($D17&lt;&gt;"",SUM(L17:AA17),"")</f>
        <v>163</v>
      </c>
      <c r="AC17" s="106">
        <f ca="1">IFERROR(RANK(AB17,AB:AB,1),"")</f>
        <v>13</v>
      </c>
      <c r="AI17" s="107">
        <f t="shared" ca="1" si="0"/>
        <v>-22</v>
      </c>
      <c r="AJ17" s="107">
        <f t="shared" ca="1" si="1"/>
        <v>-20</v>
      </c>
      <c r="AK17" s="107">
        <f t="shared" ca="1" si="2"/>
        <v>0</v>
      </c>
    </row>
    <row r="18" spans="3:37" s="107" customFormat="1" ht="15.6" x14ac:dyDescent="0.25">
      <c r="C18" s="98">
        <v>22</v>
      </c>
      <c r="D18" s="97">
        <v>115081</v>
      </c>
      <c r="E18" s="99">
        <f>IF(D18&lt;&gt;"",IFERROR(VLOOKUP(D18,BoatRegister!F:H,2,FALSE),"NEW BOAT"),"")</f>
        <v>0</v>
      </c>
      <c r="F18" s="100" t="str">
        <f>IF(D18&lt;&gt;"",IFERROR(VLOOKUP($D18,BoatRegister!F:I,3,FALSE),"NEW BOAT"),"")</f>
        <v>Hobie 16</v>
      </c>
      <c r="G18" s="101">
        <f>IF(F18&lt;&gt;"",IFERROR(VLOOKUP($F18,BoatRegister!A:B,2,FALSE),50),"")</f>
        <v>1.21</v>
      </c>
      <c r="H18" s="101" t="str">
        <f>IF(SignOnSheet!F11&lt;&gt;"",IFERROR(VLOOKUP($F18,BoatRegister!A:D,3,FALSE),50),"")</f>
        <v>B</v>
      </c>
      <c r="I18" s="102">
        <f>IF(SignOnSheet!F11&lt;&gt;"",IFERROR(VLOOKUP($F18,BoatRegister!A:D,4,FALSE),50),"")</f>
        <v>3</v>
      </c>
      <c r="J18" s="100" t="str">
        <f>IF(D18&lt;&gt;"",IFERROR(CONCATENATE(VLOOKUP($D18,BoatRegister!F:M,8,FALSE)),"NEW HELM"),"")</f>
        <v>Joe Bilstein-Chiara</v>
      </c>
      <c r="K18" s="103" t="str">
        <f>IF(D18&lt;&gt;"",IFERROR(CONCATENATE(VLOOKUP($D18,#REF!,6,FALSE)),"NEW BOAT"),"")</f>
        <v>NEW BOAT</v>
      </c>
      <c r="L18" s="111">
        <f ca="1">IF(L$4&lt;&gt;"",IF($D18&lt;&gt;"",IFERROR(VLOOKUP($D18,INDIRECT(CONCATENATE("Race",L$4,"!B:S")),12,FALSE),$U$44+1),""),"")</f>
        <v>12</v>
      </c>
      <c r="M18" s="111">
        <f ca="1">IF(M$4&lt;&gt;"",IF($D18&lt;&gt;"",IFERROR(VLOOKUP($D18,INDIRECT(CONCATENATE("Race",M$4,"!B:S")),12,FALSE),$U$44+1),""),"")</f>
        <v>12</v>
      </c>
      <c r="N18" s="111">
        <f ca="1">IF(N$4&lt;&gt;"",IF($D18&lt;&gt;"",IFERROR(VLOOKUP($D18,INDIRECT(CONCATENATE("Race",N$4,"!B:S")),12,FALSE),$U$44+1),""),"")</f>
        <v>6</v>
      </c>
      <c r="O18" s="111">
        <f ca="1">IF(O$4&lt;&gt;"",IF($D18&lt;&gt;"",IFERROR(VLOOKUP($D18,INDIRECT(CONCATENATE("Race",O$4,"!B:S")),12,FALSE),$U$44+1),""),"")</f>
        <v>23</v>
      </c>
      <c r="P18" s="111">
        <f ca="1">IF(P$4&lt;&gt;"",IF($D18&lt;&gt;"",IFERROR(VLOOKUP($D18,INDIRECT(CONCATENATE("Race",P$4,"!B:S")),12,FALSE),$U$44+1),""),"")</f>
        <v>6</v>
      </c>
      <c r="Q18" s="111">
        <f ca="1">IF(Q$4&lt;&gt;"",IF($D18&lt;&gt;"",IFERROR(VLOOKUP($D18,INDIRECT(CONCATENATE("Race",Q$4,"!B:S")),12,FALSE),$U$44+1),""),"")</f>
        <v>17</v>
      </c>
      <c r="R18" s="111">
        <f ca="1">IF(R$4&lt;&gt;"",IF($D18&lt;&gt;"",IFERROR(VLOOKUP($D18,INDIRECT(CONCATENATE("Race",R$4,"!B:S")),12,FALSE),$U$44+1),""),"")</f>
        <v>16</v>
      </c>
      <c r="S18" s="111">
        <f ca="1">IF(S$4&lt;&gt;"",IF($D18&lt;&gt;"",IFERROR(VLOOKUP($D18,INDIRECT(CONCATENATE("Race",S$4,"!B:S")),12,FALSE),$U$44+1),""),"")</f>
        <v>16</v>
      </c>
      <c r="T18" s="111">
        <f ca="1">IF(T$4&lt;&gt;"",IF($D18&lt;&gt;"",IFERROR(VLOOKUP($D18,INDIRECT(CONCATENATE("Race",T$4,"!B:S")),12,FALSE),$U$44+1),""),"")</f>
        <v>18</v>
      </c>
      <c r="U18" s="111">
        <f ca="1">IF(U$4&lt;&gt;"",IF($D18&lt;&gt;"",IFERROR(VLOOKUP($D18,INDIRECT(CONCATENATE("Race",U$4,"!B:S")),12,FALSE),$U$44+1),""),"")</f>
        <v>14</v>
      </c>
      <c r="V18" s="111">
        <f ca="1">IF(V$4&lt;&gt;"",IF($D18&lt;&gt;"",IFERROR(VLOOKUP($D18,INDIRECT(CONCATENATE("Race",V$4,"!B:S")),12,FALSE),$U$44+1),""),"")</f>
        <v>14</v>
      </c>
      <c r="W18" s="111">
        <f ca="1">IF(W$4&lt;&gt;"",IF($D18&lt;&gt;"",IFERROR(VLOOKUP($D18,INDIRECT(CONCATENATE("Race",W$4,"!B:S")),12,FALSE),$U$44+1),""),"")</f>
        <v>15</v>
      </c>
      <c r="X18" s="111">
        <f ca="1">IF(X$4&lt;&gt;"",IF($D18&lt;&gt;"",IFERROR(VLOOKUP($D18,INDIRECT(CONCATENATE("Race",X$4,"!B:S")),12,FALSE),$U$44+1),""),"")</f>
        <v>17</v>
      </c>
      <c r="Y18" s="111">
        <f ca="1">IF(Y$4&lt;&gt;"",IF($D18&lt;&gt;"",IFERROR(VLOOKUP($D18,INDIRECT(CONCATENATE("Race",Y$4,"!B:S")),12,FALSE),$U$44+1),""),"")</f>
        <v>18</v>
      </c>
      <c r="Z18" s="111" t="str">
        <f ca="1">IF(Z$4&lt;&gt;"",IF($D18&lt;&gt;"",IFERROR(VLOOKUP($D18,INDIRECT(CONCATENATE("Race",Z$4,"!B:S")),12,FALSE),$U$44+1),""),"")</f>
        <v/>
      </c>
      <c r="AA18" s="104">
        <f ca="1">IF(COUNT(L18:Z18)&gt;=1,SUM(AI18:AK18),"")</f>
        <v>-41</v>
      </c>
      <c r="AB18" s="105">
        <f ca="1">IF($D18&lt;&gt;"",SUM(L18:AA18),"")</f>
        <v>163</v>
      </c>
      <c r="AC18" s="106">
        <f ca="1">IFERROR(RANK(AB18,AB:AB,1),"")</f>
        <v>13</v>
      </c>
      <c r="AI18" s="107">
        <f t="shared" ca="1" si="0"/>
        <v>-23</v>
      </c>
      <c r="AJ18" s="107">
        <f t="shared" ca="1" si="1"/>
        <v>-18</v>
      </c>
      <c r="AK18" s="107">
        <f t="shared" ca="1" si="2"/>
        <v>0</v>
      </c>
    </row>
    <row r="19" spans="3:37" s="107" customFormat="1" ht="15.6" x14ac:dyDescent="0.25">
      <c r="C19" s="98">
        <v>23</v>
      </c>
      <c r="D19" s="97">
        <v>1659</v>
      </c>
      <c r="E19" s="99">
        <f>IF(D19&lt;&gt;"",IFERROR(VLOOKUP(D19,BoatRegister!F:H,2,FALSE),"NEW BOAT"),"")</f>
        <v>0</v>
      </c>
      <c r="F19" s="100" t="str">
        <f>IF(D19&lt;&gt;"",IFERROR(VLOOKUP($D19,BoatRegister!F:I,3,FALSE),"NEW BOAT"),"")</f>
        <v>Nacra F18 Infusion</v>
      </c>
      <c r="G19" s="101">
        <f>IF(F19&lt;&gt;"",IFERROR(VLOOKUP($F19,BoatRegister!A:B,2,FALSE),50),"")</f>
        <v>1</v>
      </c>
      <c r="H19" s="101" t="str">
        <f>IF(SignOnSheet!F35&lt;&gt;"",IFERROR(VLOOKUP($F19,BoatRegister!A:D,3,FALSE),50),"")</f>
        <v>A</v>
      </c>
      <c r="I19" s="102">
        <f>IF(SignOnSheet!F35&lt;&gt;"",IFERROR(VLOOKUP($F19,BoatRegister!A:D,4,FALSE),50),"")</f>
        <v>4</v>
      </c>
      <c r="J19" s="100" t="str">
        <f>IF(D19&lt;&gt;"",IFERROR(CONCATENATE(VLOOKUP($D19,BoatRegister!F:M,8,FALSE)),"NEW HELM"),"")</f>
        <v>Michael Sulzer-Andreas Schmidt</v>
      </c>
      <c r="K19" s="103" t="str">
        <f>IF(D19&lt;&gt;"",IFERROR(CONCATENATE(VLOOKUP($D19,#REF!,6,FALSE)),"NEW BOAT"),"")</f>
        <v>NEW BOAT</v>
      </c>
      <c r="L19" s="111">
        <f ca="1">IF(L$4&lt;&gt;"",IF($D19&lt;&gt;"",IFERROR(VLOOKUP($D19,INDIRECT(CONCATENATE("Race",L$4,"!B:S")),12,FALSE),$U$44+1),""),"")</f>
        <v>33</v>
      </c>
      <c r="M19" s="111">
        <f ca="1">IF(M$4&lt;&gt;"",IF($D19&lt;&gt;"",IFERROR(VLOOKUP($D19,INDIRECT(CONCATENATE("Race",M$4,"!B:S")),12,FALSE),$U$44+1),""),"")</f>
        <v>33</v>
      </c>
      <c r="N19" s="111">
        <f ca="1">IF(N$4&lt;&gt;"",IF($D19&lt;&gt;"",IFERROR(VLOOKUP($D19,INDIRECT(CONCATENATE("Race",N$4,"!B:S")),12,FALSE),$U$44+1),""),"")</f>
        <v>18</v>
      </c>
      <c r="O19" s="111">
        <f ca="1">IF(O$4&lt;&gt;"",IF($D19&lt;&gt;"",IFERROR(VLOOKUP($D19,INDIRECT(CONCATENATE("Race",O$4,"!B:S")),12,FALSE),$U$44+1),""),"")</f>
        <v>18</v>
      </c>
      <c r="P19" s="111">
        <f ca="1">IF(P$4&lt;&gt;"",IF($D19&lt;&gt;"",IFERROR(VLOOKUP($D19,INDIRECT(CONCATENATE("Race",P$4,"!B:S")),12,FALSE),$U$44+1),""),"")</f>
        <v>10</v>
      </c>
      <c r="Q19" s="111">
        <f ca="1">IF(Q$4&lt;&gt;"",IF($D19&lt;&gt;"",IFERROR(VLOOKUP($D19,INDIRECT(CONCATENATE("Race",Q$4,"!B:S")),12,FALSE),$U$44+1),""),"")</f>
        <v>18</v>
      </c>
      <c r="R19" s="111">
        <f ca="1">IF(R$4&lt;&gt;"",IF($D19&lt;&gt;"",IFERROR(VLOOKUP($D19,INDIRECT(CONCATENATE("Race",R$4,"!B:S")),12,FALSE),$U$44+1),""),"")</f>
        <v>19</v>
      </c>
      <c r="S19" s="111">
        <f ca="1">IF(S$4&lt;&gt;"",IF($D19&lt;&gt;"",IFERROR(VLOOKUP($D19,INDIRECT(CONCATENATE("Race",S$4,"!B:S")),12,FALSE),$U$44+1),""),"")</f>
        <v>14</v>
      </c>
      <c r="T19" s="111">
        <f ca="1">IF(T$4&lt;&gt;"",IF($D19&lt;&gt;"",IFERROR(VLOOKUP($D19,INDIRECT(CONCATENATE("Race",T$4,"!B:S")),12,FALSE),$U$44+1),""),"")</f>
        <v>10</v>
      </c>
      <c r="U19" s="111">
        <f ca="1">IF(U$4&lt;&gt;"",IF($D19&lt;&gt;"",IFERROR(VLOOKUP($D19,INDIRECT(CONCATENATE("Race",U$4,"!B:S")),12,FALSE),$U$44+1),""),"")</f>
        <v>20</v>
      </c>
      <c r="V19" s="111">
        <f ca="1">IF(V$4&lt;&gt;"",IF($D19&lt;&gt;"",IFERROR(VLOOKUP($D19,INDIRECT(CONCATENATE("Race",V$4,"!B:S")),12,FALSE),$U$44+1),""),"")</f>
        <v>18</v>
      </c>
      <c r="W19" s="111">
        <f ca="1">IF(W$4&lt;&gt;"",IF($D19&lt;&gt;"",IFERROR(VLOOKUP($D19,INDIRECT(CONCATENATE("Race",W$4,"!B:S")),12,FALSE),$U$44+1),""),"")</f>
        <v>14</v>
      </c>
      <c r="X19" s="111">
        <f ca="1">IF(X$4&lt;&gt;"",IF($D19&lt;&gt;"",IFERROR(VLOOKUP($D19,INDIRECT(CONCATENATE("Race",X$4,"!B:S")),12,FALSE),$U$44+1),""),"")</f>
        <v>7</v>
      </c>
      <c r="Y19" s="111">
        <f ca="1">IF(Y$4&lt;&gt;"",IF($D19&lt;&gt;"",IFERROR(VLOOKUP($D19,INDIRECT(CONCATENATE("Race",Y$4,"!B:S")),12,FALSE),$U$44+1),""),"")</f>
        <v>7</v>
      </c>
      <c r="Z19" s="111" t="str">
        <f ca="1">IF(Z$4&lt;&gt;"",IF($D19&lt;&gt;"",IFERROR(VLOOKUP($D19,INDIRECT(CONCATENATE("Race",Z$4,"!B:S")),12,FALSE),$U$44+1),""),"")</f>
        <v/>
      </c>
      <c r="AA19" s="104">
        <f ca="1">IF(COUNT(L19:Z19)&gt;=1,SUM(AI19:AK19),"")</f>
        <v>-66</v>
      </c>
      <c r="AB19" s="105">
        <f ca="1">IF($D19&lt;&gt;"",SUM(L19:AA19),"")</f>
        <v>173</v>
      </c>
      <c r="AC19" s="106">
        <f ca="1">IFERROR(RANK(AB19,AB:AB,1),"")</f>
        <v>15</v>
      </c>
      <c r="AI19" s="107">
        <f t="shared" ca="1" si="0"/>
        <v>-33</v>
      </c>
      <c r="AJ19" s="107">
        <f t="shared" ca="1" si="1"/>
        <v>-33</v>
      </c>
      <c r="AK19" s="107">
        <f t="shared" ca="1" si="2"/>
        <v>0</v>
      </c>
    </row>
    <row r="20" spans="3:37" s="107" customFormat="1" ht="15.6" x14ac:dyDescent="0.25">
      <c r="C20" s="98">
        <v>13</v>
      </c>
      <c r="D20" s="97">
        <v>2657</v>
      </c>
      <c r="E20" s="99">
        <f>IF(D20&lt;&gt;"",IFERROR(VLOOKUP(D20,BoatRegister!F:H,2,FALSE),"NEW BOAT"),"")</f>
        <v>0</v>
      </c>
      <c r="F20" s="100" t="str">
        <f>IF(D20&lt;&gt;"",IFERROR(VLOOKUP($D20,BoatRegister!F:I,3,FALSE),"NEW BOAT"),"")</f>
        <v>Hobie Tiger 18</v>
      </c>
      <c r="G20" s="101">
        <f>IF(F20&lt;&gt;"",IFERROR(VLOOKUP($F20,BoatRegister!A:B,2,FALSE),50),"")</f>
        <v>1</v>
      </c>
      <c r="H20" s="101" t="str">
        <f>IF(SignOnSheet!F23&lt;&gt;"",IFERROR(VLOOKUP($F20,BoatRegister!A:D,3,FALSE),50),"")</f>
        <v>A</v>
      </c>
      <c r="I20" s="102">
        <f>IF(SignOnSheet!F23&lt;&gt;"",IFERROR(VLOOKUP($F20,BoatRegister!A:D,4,FALSE),50),"")</f>
        <v>4</v>
      </c>
      <c r="J20" s="100" t="str">
        <f>IF(D20&lt;&gt;"",IFERROR(CONCATENATE(VLOOKUP($D20,BoatRegister!F:M,8,FALSE)),"NEW HELM"),"")</f>
        <v>Nick Zervos-Christian Ponnotti</v>
      </c>
      <c r="K20" s="103" t="str">
        <f>IF(D20&lt;&gt;"",IFERROR(CONCATENATE(VLOOKUP($D20,#REF!,6,FALSE)),"NEW BOAT"),"")</f>
        <v>NEW BOAT</v>
      </c>
      <c r="L20" s="111">
        <f ca="1">IF(L$4&lt;&gt;"",IF($D20&lt;&gt;"",IFERROR(VLOOKUP($D20,INDIRECT(CONCATENATE("Race",L$4,"!B:S")),12,FALSE),$U$44+1),""),"")</f>
        <v>10</v>
      </c>
      <c r="M20" s="111">
        <f ca="1">IF(M$4&lt;&gt;"",IF($D20&lt;&gt;"",IFERROR(VLOOKUP($D20,INDIRECT(CONCATENATE("Race",M$4,"!B:S")),12,FALSE),$U$44+1),""),"")</f>
        <v>14</v>
      </c>
      <c r="N20" s="111">
        <f ca="1">IF(N$4&lt;&gt;"",IF($D20&lt;&gt;"",IFERROR(VLOOKUP($D20,INDIRECT(CONCATENATE("Race",N$4,"!B:S")),12,FALSE),$U$44+1),""),"")</f>
        <v>15</v>
      </c>
      <c r="O20" s="111">
        <f ca="1">IF(O$4&lt;&gt;"",IF($D20&lt;&gt;"",IFERROR(VLOOKUP($D20,INDIRECT(CONCATENATE("Race",O$4,"!B:S")),12,FALSE),$U$44+1),""),"")</f>
        <v>12</v>
      </c>
      <c r="P20" s="111">
        <f ca="1">IF(P$4&lt;&gt;"",IF($D20&lt;&gt;"",IFERROR(VLOOKUP($D20,INDIRECT(CONCATENATE("Race",P$4,"!B:S")),12,FALSE),$U$44+1),""),"")</f>
        <v>24</v>
      </c>
      <c r="Q20" s="111">
        <f ca="1">IF(Q$4&lt;&gt;"",IF($D20&lt;&gt;"",IFERROR(VLOOKUP($D20,INDIRECT(CONCATENATE("Race",Q$4,"!B:S")),12,FALSE),$U$44+1),""),"")</f>
        <v>12</v>
      </c>
      <c r="R20" s="111">
        <f ca="1">IF(R$4&lt;&gt;"",IF($D20&lt;&gt;"",IFERROR(VLOOKUP($D20,INDIRECT(CONCATENATE("Race",R$4,"!B:S")),12,FALSE),$U$44+1),""),"")</f>
        <v>14</v>
      </c>
      <c r="S20" s="111">
        <f ca="1">IF(S$4&lt;&gt;"",IF($D20&lt;&gt;"",IFERROR(VLOOKUP($D20,INDIRECT(CONCATENATE("Race",S$4,"!B:S")),12,FALSE),$U$44+1),""),"")</f>
        <v>15</v>
      </c>
      <c r="T20" s="111">
        <f ca="1">IF(T$4&lt;&gt;"",IF($D20&lt;&gt;"",IFERROR(VLOOKUP($D20,INDIRECT(CONCATENATE("Race",T$4,"!B:S")),12,FALSE),$U$44+1),""),"")</f>
        <v>12</v>
      </c>
      <c r="U20" s="111">
        <f ca="1">IF(U$4&lt;&gt;"",IF($D20&lt;&gt;"",IFERROR(VLOOKUP($D20,INDIRECT(CONCATENATE("Race",U$4,"!B:S")),12,FALSE),$U$44+1),""),"")</f>
        <v>15</v>
      </c>
      <c r="V20" s="111">
        <f ca="1">IF(V$4&lt;&gt;"",IF($D20&lt;&gt;"",IFERROR(VLOOKUP($D20,INDIRECT(CONCATENATE("Race",V$4,"!B:S")),12,FALSE),$U$44+1),""),"")</f>
        <v>12</v>
      </c>
      <c r="W20" s="111">
        <f ca="1">IF(W$4&lt;&gt;"",IF($D20&lt;&gt;"",IFERROR(VLOOKUP($D20,INDIRECT(CONCATENATE("Race",W$4,"!B:S")),12,FALSE),$U$44+1),""),"")</f>
        <v>33</v>
      </c>
      <c r="X20" s="111">
        <f ca="1">IF(X$4&lt;&gt;"",IF($D20&lt;&gt;"",IFERROR(VLOOKUP($D20,INDIRECT(CONCATENATE("Race",X$4,"!B:S")),12,FALSE),$U$44+1),""),"")</f>
        <v>33</v>
      </c>
      <c r="Y20" s="111">
        <f ca="1">IF(Y$4&lt;&gt;"",IF($D20&lt;&gt;"",IFERROR(VLOOKUP($D20,INDIRECT(CONCATENATE("Race",Y$4,"!B:S")),12,FALSE),$U$44+1),""),"")</f>
        <v>33</v>
      </c>
      <c r="Z20" s="111" t="str">
        <f ca="1">IF(Z$4&lt;&gt;"",IF($D20&lt;&gt;"",IFERROR(VLOOKUP($D20,INDIRECT(CONCATENATE("Race",Z$4,"!B:S")),12,FALSE),$U$44+1),""),"")</f>
        <v/>
      </c>
      <c r="AA20" s="104">
        <f ca="1">IF(COUNT(L20:Z20)&gt;=1,SUM(AI20:AK20),"")</f>
        <v>-66</v>
      </c>
      <c r="AB20" s="105">
        <f ca="1">IF($D20&lt;&gt;"",SUM(L20:AA20),"")</f>
        <v>188</v>
      </c>
      <c r="AC20" s="106">
        <f ca="1">IFERROR(RANK(AB20,AB:AB,1),"")</f>
        <v>16</v>
      </c>
      <c r="AI20" s="107">
        <f t="shared" ca="1" si="0"/>
        <v>-33</v>
      </c>
      <c r="AJ20" s="107">
        <f t="shared" ca="1" si="1"/>
        <v>-33</v>
      </c>
      <c r="AK20" s="107">
        <f t="shared" ca="1" si="2"/>
        <v>0</v>
      </c>
    </row>
    <row r="21" spans="3:37" s="107" customFormat="1" ht="15.6" x14ac:dyDescent="0.25">
      <c r="C21" s="98">
        <v>21</v>
      </c>
      <c r="D21" s="97">
        <v>115080</v>
      </c>
      <c r="E21" s="99">
        <f>IF(D21&lt;&gt;"",IFERROR(VLOOKUP(D21,BoatRegister!F:H,2,FALSE),"NEW BOAT"),"")</f>
        <v>0</v>
      </c>
      <c r="F21" s="100" t="str">
        <f>IF(D21&lt;&gt;"",IFERROR(VLOOKUP($D21,BoatRegister!F:I,3,FALSE),"NEW BOAT"),"")</f>
        <v>Hobie 16</v>
      </c>
      <c r="G21" s="101">
        <f>IF(F21&lt;&gt;"",IFERROR(VLOOKUP($F21,BoatRegister!A:B,2,FALSE),50),"")</f>
        <v>1.21</v>
      </c>
      <c r="H21" s="101" t="str">
        <f>IF(SignOnSheet!F5&lt;&gt;"",IFERROR(VLOOKUP($F21,BoatRegister!A:D,3,FALSE),50),"")</f>
        <v>B</v>
      </c>
      <c r="I21" s="102">
        <f>IF(SignOnSheet!F5&lt;&gt;"",IFERROR(VLOOKUP($F21,BoatRegister!A:D,4,FALSE),50),"")</f>
        <v>3</v>
      </c>
      <c r="J21" s="100" t="str">
        <f>IF(D21&lt;&gt;"",IFERROR(CONCATENATE(VLOOKUP($D21,BoatRegister!F:M,8,FALSE)),"NEW HELM"),"")</f>
        <v>Clementine James-Laura Kelly</v>
      </c>
      <c r="K21" s="103" t="str">
        <f>IF(D21&lt;&gt;"",IFERROR(CONCATENATE(VLOOKUP($D21,#REF!,6,FALSE)),"NEW BOAT"),"")</f>
        <v>NEW BOAT</v>
      </c>
      <c r="L21" s="111">
        <f ca="1">IF(L$4&lt;&gt;"",IF($D21&lt;&gt;"",IFERROR(VLOOKUP($D21,INDIRECT(CONCATENATE("Race",L$4,"!B:S")),12,FALSE),$U$44+1),""),"")</f>
        <v>17</v>
      </c>
      <c r="M21" s="111">
        <f ca="1">IF(M$4&lt;&gt;"",IF($D21&lt;&gt;"",IFERROR(VLOOKUP($D21,INDIRECT(CONCATENATE("Race",M$4,"!B:S")),12,FALSE),$U$44+1),""),"")</f>
        <v>18</v>
      </c>
      <c r="N21" s="111">
        <f ca="1">IF(N$4&lt;&gt;"",IF($D21&lt;&gt;"",IFERROR(VLOOKUP($D21,INDIRECT(CONCATENATE("Race",N$4,"!B:S")),12,FALSE),$U$44+1),""),"")</f>
        <v>33</v>
      </c>
      <c r="O21" s="111">
        <f ca="1">IF(O$4&lt;&gt;"",IF($D21&lt;&gt;"",IFERROR(VLOOKUP($D21,INDIRECT(CONCATENATE("Race",O$4,"!B:S")),12,FALSE),$U$44+1),""),"")</f>
        <v>33</v>
      </c>
      <c r="P21" s="111">
        <f ca="1">IF(P$4&lt;&gt;"",IF($D21&lt;&gt;"",IFERROR(VLOOKUP($D21,INDIRECT(CONCATENATE("Race",P$4,"!B:S")),12,FALSE),$U$44+1),""),"")</f>
        <v>12</v>
      </c>
      <c r="Q21" s="111">
        <f ca="1">IF(Q$4&lt;&gt;"",IF($D21&lt;&gt;"",IFERROR(VLOOKUP($D21,INDIRECT(CONCATENATE("Race",Q$4,"!B:S")),12,FALSE),$U$44+1),""),"")</f>
        <v>19</v>
      </c>
      <c r="R21" s="111">
        <f ca="1">IF(R$4&lt;&gt;"",IF($D21&lt;&gt;"",IFERROR(VLOOKUP($D21,INDIRECT(CONCATENATE("Race",R$4,"!B:S")),12,FALSE),$U$44+1),""),"")</f>
        <v>24</v>
      </c>
      <c r="S21" s="111">
        <f ca="1">IF(S$4&lt;&gt;"",IF($D21&lt;&gt;"",IFERROR(VLOOKUP($D21,INDIRECT(CONCATENATE("Race",S$4,"!B:S")),12,FALSE),$U$44+1),""),"")</f>
        <v>33</v>
      </c>
      <c r="T21" s="111">
        <f ca="1">IF(T$4&lt;&gt;"",IF($D21&lt;&gt;"",IFERROR(VLOOKUP($D21,INDIRECT(CONCATENATE("Race",T$4,"!B:S")),12,FALSE),$U$44+1),""),"")</f>
        <v>13</v>
      </c>
      <c r="U21" s="111">
        <f ca="1">IF(U$4&lt;&gt;"",IF($D21&lt;&gt;"",IFERROR(VLOOKUP($D21,INDIRECT(CONCATENATE("Race",U$4,"!B:S")),12,FALSE),$U$44+1),""),"")</f>
        <v>10</v>
      </c>
      <c r="V21" s="111">
        <f ca="1">IF(V$4&lt;&gt;"",IF($D21&lt;&gt;"",IFERROR(VLOOKUP($D21,INDIRECT(CONCATENATE("Race",V$4,"!B:S")),12,FALSE),$U$44+1),""),"")</f>
        <v>19</v>
      </c>
      <c r="W21" s="111">
        <f ca="1">IF(W$4&lt;&gt;"",IF($D21&lt;&gt;"",IFERROR(VLOOKUP($D21,INDIRECT(CONCATENATE("Race",W$4,"!B:S")),12,FALSE),$U$44+1),""),"")</f>
        <v>8</v>
      </c>
      <c r="X21" s="111">
        <f ca="1">IF(X$4&lt;&gt;"",IF($D21&lt;&gt;"",IFERROR(VLOOKUP($D21,INDIRECT(CONCATENATE("Race",X$4,"!B:S")),12,FALSE),$U$44+1),""),"")</f>
        <v>8</v>
      </c>
      <c r="Y21" s="111">
        <f ca="1">IF(Y$4&lt;&gt;"",IF($D21&lt;&gt;"",IFERROR(VLOOKUP($D21,INDIRECT(CONCATENATE("Race",Y$4,"!B:S")),12,FALSE),$U$44+1),""),"")</f>
        <v>10</v>
      </c>
      <c r="Z21" s="111" t="str">
        <f ca="1">IF(Z$4&lt;&gt;"",IF($D21&lt;&gt;"",IFERROR(VLOOKUP($D21,INDIRECT(CONCATENATE("Race",Z$4,"!B:S")),12,FALSE),$U$44+1),""),"")</f>
        <v/>
      </c>
      <c r="AA21" s="104">
        <f ca="1">IF(COUNT(L21:Z21)&gt;=1,SUM(AI21:AK21),"")</f>
        <v>-66</v>
      </c>
      <c r="AB21" s="105">
        <f ca="1">IF($D21&lt;&gt;"",SUM(L21:AA21),"")</f>
        <v>191</v>
      </c>
      <c r="AC21" s="106">
        <f ca="1">IFERROR(RANK(AB21,AB:AB,1),"")</f>
        <v>17</v>
      </c>
      <c r="AI21" s="107">
        <f t="shared" ca="1" si="0"/>
        <v>-33</v>
      </c>
      <c r="AJ21" s="107">
        <f t="shared" ca="1" si="1"/>
        <v>-33</v>
      </c>
      <c r="AK21" s="107">
        <f t="shared" ca="1" si="2"/>
        <v>0</v>
      </c>
    </row>
    <row r="22" spans="3:37" s="107" customFormat="1" ht="15.6" x14ac:dyDescent="0.25">
      <c r="C22" s="98"/>
      <c r="D22" s="97">
        <v>2471</v>
      </c>
      <c r="E22" s="99">
        <f>IF(D22&lt;&gt;"",IFERROR(VLOOKUP(D22,BoatRegister!F:H,2,FALSE),"NEW BOAT"),"")</f>
        <v>0</v>
      </c>
      <c r="F22" s="100" t="str">
        <f>IF(D22&lt;&gt;"",IFERROR(VLOOKUP($D22,BoatRegister!F:I,3,FALSE),"NEW BOAT"),"")</f>
        <v>Hobie Tiger 18</v>
      </c>
      <c r="G22" s="101">
        <f>IF(F22&lt;&gt;"",IFERROR(VLOOKUP($F22,BoatRegister!A:B,2,FALSE),50),"")</f>
        <v>1</v>
      </c>
      <c r="H22" s="101" t="str">
        <f>IF(SignOnSheet!F27&lt;&gt;"",IFERROR(VLOOKUP($F22,BoatRegister!A:D,3,FALSE),50),"")</f>
        <v>A</v>
      </c>
      <c r="I22" s="102">
        <f>IF(SignOnSheet!F27&lt;&gt;"",IFERROR(VLOOKUP($F22,BoatRegister!A:D,4,FALSE),50),"")</f>
        <v>4</v>
      </c>
      <c r="J22" s="100" t="str">
        <f>IF(D22&lt;&gt;"",IFERROR(CONCATENATE(VLOOKUP($D22,BoatRegister!F:M,8,FALSE)),"NEW HELM"),"")</f>
        <v>Mark Henderson-Shane Rumbold</v>
      </c>
      <c r="K22" s="103" t="str">
        <f>IF(D22&lt;&gt;"",IFERROR(CONCATENATE(VLOOKUP($D22,#REF!,6,FALSE)),"NEW BOAT"),"")</f>
        <v>NEW BOAT</v>
      </c>
      <c r="L22" s="111">
        <f ca="1">IF(L$4&lt;&gt;"",IF($D22&lt;&gt;"",IFERROR(VLOOKUP($D22,INDIRECT(CONCATENATE("Race",L$4,"!B:S")),12,FALSE),$U$44+1),""),"")</f>
        <v>15</v>
      </c>
      <c r="M22" s="111">
        <f ca="1">IF(M$4&lt;&gt;"",IF($D22&lt;&gt;"",IFERROR(VLOOKUP($D22,INDIRECT(CONCATENATE("Race",M$4,"!B:S")),12,FALSE),$U$44+1),""),"")</f>
        <v>11</v>
      </c>
      <c r="N22" s="111">
        <f ca="1">IF(N$4&lt;&gt;"",IF($D22&lt;&gt;"",IFERROR(VLOOKUP($D22,INDIRECT(CONCATENATE("Race",N$4,"!B:S")),12,FALSE),$U$44+1),""),"")</f>
        <v>17</v>
      </c>
      <c r="O22" s="111">
        <f ca="1">IF(O$4&lt;&gt;"",IF($D22&lt;&gt;"",IFERROR(VLOOKUP($D22,INDIRECT(CONCATENATE("Race",O$4,"!B:S")),12,FALSE),$U$44+1),""),"")</f>
        <v>16</v>
      </c>
      <c r="P22" s="111">
        <f ca="1">IF(P$4&lt;&gt;"",IF($D22&lt;&gt;"",IFERROR(VLOOKUP($D22,INDIRECT(CONCATENATE("Race",P$4,"!B:S")),12,FALSE),$U$44+1),""),"")</f>
        <v>23</v>
      </c>
      <c r="Q22" s="111">
        <f ca="1">IF(Q$4&lt;&gt;"",IF($D22&lt;&gt;"",IFERROR(VLOOKUP($D22,INDIRECT(CONCATENATE("Race",Q$4,"!B:S")),12,FALSE),$U$44+1),""),"")</f>
        <v>14</v>
      </c>
      <c r="R22" s="111">
        <f ca="1">IF(R$4&lt;&gt;"",IF($D22&lt;&gt;"",IFERROR(VLOOKUP($D22,INDIRECT(CONCATENATE("Race",R$4,"!B:S")),12,FALSE),$U$44+1),""),"")</f>
        <v>18</v>
      </c>
      <c r="S22" s="111">
        <f ca="1">IF(S$4&lt;&gt;"",IF($D22&lt;&gt;"",IFERROR(VLOOKUP($D22,INDIRECT(CONCATENATE("Race",S$4,"!B:S")),12,FALSE),$U$44+1),""),"")</f>
        <v>20</v>
      </c>
      <c r="T22" s="111">
        <f ca="1">IF(T$4&lt;&gt;"",IF($D22&lt;&gt;"",IFERROR(VLOOKUP($D22,INDIRECT(CONCATENATE("Race",T$4,"!B:S")),12,FALSE),$U$44+1),""),"")</f>
        <v>33</v>
      </c>
      <c r="U22" s="111">
        <f ca="1">IF(U$4&lt;&gt;"",IF($D22&lt;&gt;"",IFERROR(VLOOKUP($D22,INDIRECT(CONCATENATE("Race",U$4,"!B:S")),12,FALSE),$U$44+1),""),"")</f>
        <v>33</v>
      </c>
      <c r="V22" s="111">
        <f ca="1">IF(V$4&lt;&gt;"",IF($D22&lt;&gt;"",IFERROR(VLOOKUP($D22,INDIRECT(CONCATENATE("Race",V$4,"!B:S")),12,FALSE),$U$44+1),""),"")</f>
        <v>15</v>
      </c>
      <c r="W22" s="111">
        <f ca="1">IF(W$4&lt;&gt;"",IF($D22&lt;&gt;"",IFERROR(VLOOKUP($D22,INDIRECT(CONCATENATE("Race",W$4,"!B:S")),12,FALSE),$U$44+1),""),"")</f>
        <v>13</v>
      </c>
      <c r="X22" s="111">
        <f ca="1">IF(X$4&lt;&gt;"",IF($D22&lt;&gt;"",IFERROR(VLOOKUP($D22,INDIRECT(CONCATENATE("Race",X$4,"!B:S")),12,FALSE),$U$44+1),""),"")</f>
        <v>14</v>
      </c>
      <c r="Y22" s="111">
        <f ca="1">IF(Y$4&lt;&gt;"",IF($D22&lt;&gt;"",IFERROR(VLOOKUP($D22,INDIRECT(CONCATENATE("Race",Y$4,"!B:S")),12,FALSE),$U$44+1),""),"")</f>
        <v>16</v>
      </c>
      <c r="Z22" s="111" t="str">
        <f ca="1">IF(Z$4&lt;&gt;"",IF($D22&lt;&gt;"",IFERROR(VLOOKUP($D22,INDIRECT(CONCATENATE("Race",Z$4,"!B:S")),12,FALSE),$U$44+1),""),"")</f>
        <v/>
      </c>
      <c r="AA22" s="104">
        <f ca="1">IF(COUNT(L22:Z22)&gt;=1,SUM(AI22:AK22),"")</f>
        <v>-66</v>
      </c>
      <c r="AB22" s="105">
        <f ca="1">IF($D22&lt;&gt;"",SUM(L22:AA22),"")</f>
        <v>192</v>
      </c>
      <c r="AC22" s="106">
        <f ca="1">IFERROR(RANK(AB22,AB:AB,1),"")</f>
        <v>18</v>
      </c>
      <c r="AI22" s="107">
        <f t="shared" ca="1" si="0"/>
        <v>-33</v>
      </c>
      <c r="AJ22" s="107">
        <f t="shared" ca="1" si="1"/>
        <v>-33</v>
      </c>
      <c r="AK22" s="107">
        <f t="shared" ca="1" si="2"/>
        <v>0</v>
      </c>
    </row>
    <row r="23" spans="3:37" s="107" customFormat="1" ht="15.6" x14ac:dyDescent="0.25">
      <c r="C23" s="98">
        <v>20</v>
      </c>
      <c r="D23" s="97">
        <v>2749</v>
      </c>
      <c r="E23" s="99">
        <f>IF(D23&lt;&gt;"",IFERROR(VLOOKUP(D23,BoatRegister!F:H,2,FALSE),"NEW BOAT"),"")</f>
        <v>0</v>
      </c>
      <c r="F23" s="100" t="str">
        <f>IF(D23&lt;&gt;"",IFERROR(VLOOKUP($D23,BoatRegister!F:I,3,FALSE),"NEW BOAT"),"")</f>
        <v>Hobie Tiger 18</v>
      </c>
      <c r="G23" s="101">
        <f>IF(F23&lt;&gt;"",IFERROR(VLOOKUP($F23,BoatRegister!A:B,2,FALSE),50),"")</f>
        <v>1</v>
      </c>
      <c r="H23" s="101" t="str">
        <f>IF(SignOnSheet!F30&lt;&gt;"",IFERROR(VLOOKUP($F23,BoatRegister!A:D,3,FALSE),50),"")</f>
        <v>A</v>
      </c>
      <c r="I23" s="102">
        <f>IF(SignOnSheet!F30&lt;&gt;"",IFERROR(VLOOKUP($F23,BoatRegister!A:D,4,FALSE),50),"")</f>
        <v>4</v>
      </c>
      <c r="J23" s="100" t="str">
        <f>IF(D23&lt;&gt;"",IFERROR(CONCATENATE(VLOOKUP($D23,BoatRegister!F:M,8,FALSE)),"NEW HELM"),"")</f>
        <v>Tony Hughes-Richard Stanley</v>
      </c>
      <c r="K23" s="103" t="str">
        <f>IF(D23&lt;&gt;"",IFERROR(CONCATENATE(VLOOKUP($D23,#REF!,6,FALSE)),"NEW BOAT"),"")</f>
        <v>NEW BOAT</v>
      </c>
      <c r="L23" s="111">
        <f ca="1">IF(L$4&lt;&gt;"",IF($D23&lt;&gt;"",IFERROR(VLOOKUP($D23,INDIRECT(CONCATENATE("Race",L$4,"!B:S")),12,FALSE),$U$44+1),""),"")</f>
        <v>4</v>
      </c>
      <c r="M23" s="111">
        <f ca="1">IF(M$4&lt;&gt;"",IF($D23&lt;&gt;"",IFERROR(VLOOKUP($D23,INDIRECT(CONCATENATE("Race",M$4,"!B:S")),12,FALSE),$U$44+1),""),"")</f>
        <v>4</v>
      </c>
      <c r="N23" s="111">
        <f ca="1">IF(N$4&lt;&gt;"",IF($D23&lt;&gt;"",IFERROR(VLOOKUP($D23,INDIRECT(CONCATENATE("Race",N$4,"!B:S")),12,FALSE),$U$44+1),""),"")</f>
        <v>7</v>
      </c>
      <c r="O23" s="111">
        <f ca="1">IF(O$4&lt;&gt;"",IF($D23&lt;&gt;"",IFERROR(VLOOKUP($D23,INDIRECT(CONCATENATE("Race",O$4,"!B:S")),12,FALSE),$U$44+1),""),"")</f>
        <v>7</v>
      </c>
      <c r="P23" s="111">
        <f ca="1">IF(P$4&lt;&gt;"",IF($D23&lt;&gt;"",IFERROR(VLOOKUP($D23,INDIRECT(CONCATENATE("Race",P$4,"!B:S")),12,FALSE),$U$44+1),""),"")</f>
        <v>22</v>
      </c>
      <c r="Q23" s="111">
        <f ca="1">IF(Q$4&lt;&gt;"",IF($D23&lt;&gt;"",IFERROR(VLOOKUP($D23,INDIRECT(CONCATENATE("Race",Q$4,"!B:S")),12,FALSE),$U$44+1),""),"")</f>
        <v>5</v>
      </c>
      <c r="R23" s="111">
        <f ca="1">IF(R$4&lt;&gt;"",IF($D23&lt;&gt;"",IFERROR(VLOOKUP($D23,INDIRECT(CONCATENATE("Race",R$4,"!B:S")),12,FALSE),$U$44+1),""),"")</f>
        <v>6</v>
      </c>
      <c r="S23" s="111">
        <f ca="1">IF(S$4&lt;&gt;"",IF($D23&lt;&gt;"",IFERROR(VLOOKUP($D23,INDIRECT(CONCATENATE("Race",S$4,"!B:S")),12,FALSE),$U$44+1),""),"")</f>
        <v>6</v>
      </c>
      <c r="T23" s="111">
        <f ca="1">IF(T$4&lt;&gt;"",IF($D23&lt;&gt;"",IFERROR(VLOOKUP($D23,INDIRECT(CONCATENATE("Race",T$4,"!B:S")),12,FALSE),$U$44+1),""),"")</f>
        <v>33</v>
      </c>
      <c r="U23" s="111">
        <f ca="1">IF(U$4&lt;&gt;"",IF($D23&lt;&gt;"",IFERROR(VLOOKUP($D23,INDIRECT(CONCATENATE("Race",U$4,"!B:S")),12,FALSE),$U$44+1),""),"")</f>
        <v>33</v>
      </c>
      <c r="V23" s="111">
        <f ca="1">IF(V$4&lt;&gt;"",IF($D23&lt;&gt;"",IFERROR(VLOOKUP($D23,INDIRECT(CONCATENATE("Race",V$4,"!B:S")),12,FALSE),$U$44+1),""),"")</f>
        <v>33</v>
      </c>
      <c r="W23" s="111">
        <f ca="1">IF(W$4&lt;&gt;"",IF($D23&lt;&gt;"",IFERROR(VLOOKUP($D23,INDIRECT(CONCATENATE("Race",W$4,"!B:S")),12,FALSE),$U$44+1),""),"")</f>
        <v>33</v>
      </c>
      <c r="X23" s="111">
        <f ca="1">IF(X$4&lt;&gt;"",IF($D23&lt;&gt;"",IFERROR(VLOOKUP($D23,INDIRECT(CONCATENATE("Race",X$4,"!B:S")),12,FALSE),$U$44+1),""),"")</f>
        <v>33</v>
      </c>
      <c r="Y23" s="111">
        <f ca="1">IF(Y$4&lt;&gt;"",IF($D23&lt;&gt;"",IFERROR(VLOOKUP($D23,INDIRECT(CONCATENATE("Race",Y$4,"!B:S")),12,FALSE),$U$44+1),""),"")</f>
        <v>33</v>
      </c>
      <c r="Z23" s="111" t="str">
        <f ca="1">IF(Z$4&lt;&gt;"",IF($D23&lt;&gt;"",IFERROR(VLOOKUP($D23,INDIRECT(CONCATENATE("Race",Z$4,"!B:S")),12,FALSE),$U$44+1),""),"")</f>
        <v/>
      </c>
      <c r="AA23" s="104">
        <f ca="1">IF(COUNT(L23:Z23)&gt;=1,SUM(AI23:AK23),"")</f>
        <v>-66</v>
      </c>
      <c r="AB23" s="105">
        <f ca="1">IF($D23&lt;&gt;"",SUM(L23:AA23),"")</f>
        <v>193</v>
      </c>
      <c r="AC23" s="106">
        <f ca="1">IFERROR(RANK(AB23,AB:AB,1),"")</f>
        <v>19</v>
      </c>
      <c r="AI23" s="107">
        <f t="shared" ca="1" si="0"/>
        <v>-33</v>
      </c>
      <c r="AJ23" s="107">
        <f t="shared" ca="1" si="1"/>
        <v>-33</v>
      </c>
      <c r="AK23" s="107">
        <f t="shared" ca="1" si="2"/>
        <v>0</v>
      </c>
    </row>
    <row r="24" spans="3:37" s="107" customFormat="1" ht="15.6" x14ac:dyDescent="0.25">
      <c r="C24" s="98">
        <v>14</v>
      </c>
      <c r="D24" s="97">
        <v>2751</v>
      </c>
      <c r="E24" s="99">
        <f>IF(D24&lt;&gt;"",IFERROR(VLOOKUP(D24,BoatRegister!F:H,2,FALSE),"NEW BOAT"),"")</f>
        <v>0</v>
      </c>
      <c r="F24" s="100" t="str">
        <f>IF(D24&lt;&gt;"",IFERROR(VLOOKUP($D24,BoatRegister!F:I,3,FALSE),"NEW BOAT"),"")</f>
        <v>Hobie Tiger 18</v>
      </c>
      <c r="G24" s="101">
        <f>IF(F24&lt;&gt;"",IFERROR(VLOOKUP($F24,BoatRegister!A:B,2,FALSE),50),"")</f>
        <v>1</v>
      </c>
      <c r="H24" s="101" t="s">
        <v>278</v>
      </c>
      <c r="I24" s="102">
        <v>4</v>
      </c>
      <c r="J24" s="100" t="s">
        <v>480</v>
      </c>
      <c r="K24" s="103" t="str">
        <f>IF(D24&lt;&gt;"",IFERROR(CONCATENATE(VLOOKUP($D24,#REF!,6,FALSE)),"NEW BOAT"),"")</f>
        <v>NEW BOAT</v>
      </c>
      <c r="L24" s="111">
        <f ca="1">IF(L$4&lt;&gt;"",IF($D24&lt;&gt;"",IFERROR(VLOOKUP($D24,INDIRECT(CONCATENATE("Race",L$4,"!B:S")),12,FALSE),$U$44+1),""),"")</f>
        <v>33</v>
      </c>
      <c r="M24" s="111">
        <f ca="1">IF(M$4&lt;&gt;"",IF($D24&lt;&gt;"",IFERROR(VLOOKUP($D24,INDIRECT(CONCATENATE("Race",M$4,"!B:S")),12,FALSE),$U$44+1),""),"")</f>
        <v>33</v>
      </c>
      <c r="N24" s="111">
        <f ca="1">IF(N$4&lt;&gt;"",IF($D24&lt;&gt;"",IFERROR(VLOOKUP($D24,INDIRECT(CONCATENATE("Race",N$4,"!B:S")),12,FALSE),$U$44+1),""),"")</f>
        <v>16</v>
      </c>
      <c r="O24" s="111">
        <f ca="1">IF(O$4&lt;&gt;"",IF($D24&lt;&gt;"",IFERROR(VLOOKUP($D24,INDIRECT(CONCATENATE("Race",O$4,"!B:S")),12,FALSE),$U$44+1),""),"")</f>
        <v>15</v>
      </c>
      <c r="P24" s="111">
        <f ca="1">IF(P$4&lt;&gt;"",IF($D24&lt;&gt;"",IFERROR(VLOOKUP($D24,INDIRECT(CONCATENATE("Race",P$4,"!B:S")),12,FALSE),$U$44+1),""),"")</f>
        <v>25</v>
      </c>
      <c r="Q24" s="111">
        <f ca="1">IF(Q$4&lt;&gt;"",IF($D24&lt;&gt;"",IFERROR(VLOOKUP($D24,INDIRECT(CONCATENATE("Race",Q$4,"!B:S")),12,FALSE),$U$44+1),""),"")</f>
        <v>11</v>
      </c>
      <c r="R24" s="111">
        <f ca="1">IF(R$4&lt;&gt;"",IF($D24&lt;&gt;"",IFERROR(VLOOKUP($D24,INDIRECT(CONCATENATE("Race",R$4,"!B:S")),12,FALSE),$U$44+1),""),"")</f>
        <v>17</v>
      </c>
      <c r="S24" s="111">
        <f ca="1">IF(S$4&lt;&gt;"",IF($D24&lt;&gt;"",IFERROR(VLOOKUP($D24,INDIRECT(CONCATENATE("Race",S$4,"!B:S")),12,FALSE),$U$44+1),""),"")</f>
        <v>33</v>
      </c>
      <c r="T24" s="111">
        <f ca="1">IF(T$4&lt;&gt;"",IF($D24&lt;&gt;"",IFERROR(VLOOKUP($D24,INDIRECT(CONCATENATE("Race",T$4,"!B:S")),12,FALSE),$U$44+1),""),"")</f>
        <v>16</v>
      </c>
      <c r="U24" s="111">
        <f ca="1">IF(U$4&lt;&gt;"",IF($D24&lt;&gt;"",IFERROR(VLOOKUP($D24,INDIRECT(CONCATENATE("Race",U$4,"!B:S")),12,FALSE),$U$44+1),""),"")</f>
        <v>33</v>
      </c>
      <c r="V24" s="111">
        <f ca="1">IF(V$4&lt;&gt;"",IF($D24&lt;&gt;"",IFERROR(VLOOKUP($D24,INDIRECT(CONCATENATE("Race",V$4,"!B:S")),12,FALSE),$U$44+1),""),"")</f>
        <v>17</v>
      </c>
      <c r="W24" s="111">
        <f ca="1">IF(W$4&lt;&gt;"",IF($D24&lt;&gt;"",IFERROR(VLOOKUP($D24,INDIRECT(CONCATENATE("Race",W$4,"!B:S")),12,FALSE),$U$44+1),""),"")</f>
        <v>7</v>
      </c>
      <c r="X24" s="111">
        <f ca="1">IF(X$4&lt;&gt;"",IF($D24&lt;&gt;"",IFERROR(VLOOKUP($D24,INDIRECT(CONCATENATE("Race",X$4,"!B:S")),12,FALSE),$U$44+1),""),"")</f>
        <v>10</v>
      </c>
      <c r="Y24" s="111">
        <f ca="1">IF(Y$4&lt;&gt;"",IF($D24&lt;&gt;"",IFERROR(VLOOKUP($D24,INDIRECT(CONCATENATE("Race",Y$4,"!B:S")),12,FALSE),$U$44+1),""),"")</f>
        <v>13</v>
      </c>
      <c r="Z24" s="111" t="str">
        <f ca="1">IF(Z$4&lt;&gt;"",IF($D24&lt;&gt;"",IFERROR(VLOOKUP($D24,INDIRECT(CONCATENATE("Race",Z$4,"!B:S")),12,FALSE),$U$44+1),""),"")</f>
        <v/>
      </c>
      <c r="AA24" s="104">
        <f ca="1">IF(COUNT(L24:Z24)&gt;=1,SUM(AI24:AK24),"")</f>
        <v>-66</v>
      </c>
      <c r="AB24" s="105">
        <f ca="1">IF($D24&lt;&gt;"",SUM(L24:AA24),"")</f>
        <v>213</v>
      </c>
      <c r="AC24" s="106">
        <f ca="1">IFERROR(RANK(AB24,AB:AB,1),"")</f>
        <v>20</v>
      </c>
      <c r="AI24" s="107">
        <f t="shared" ca="1" si="0"/>
        <v>-33</v>
      </c>
      <c r="AJ24" s="107">
        <f t="shared" ca="1" si="1"/>
        <v>-33</v>
      </c>
      <c r="AK24" s="107">
        <f t="shared" ca="1" si="2"/>
        <v>0</v>
      </c>
    </row>
    <row r="25" spans="3:37" s="107" customFormat="1" ht="15.6" x14ac:dyDescent="0.25">
      <c r="C25" s="98">
        <v>18</v>
      </c>
      <c r="D25" s="97">
        <v>108961</v>
      </c>
      <c r="E25" s="99">
        <f>IF(D25&lt;&gt;"",IFERROR(VLOOKUP(D25,BoatRegister!F:H,2,FALSE),"NEW BOAT"),"")</f>
        <v>0</v>
      </c>
      <c r="F25" s="100" t="str">
        <f>IF(D25&lt;&gt;"",IFERROR(VLOOKUP($D25,BoatRegister!F:I,3,FALSE),"NEW BOAT"),"")</f>
        <v>Hobie 16</v>
      </c>
      <c r="G25" s="101">
        <f>IF(F25&lt;&gt;"",IFERROR(VLOOKUP($F25,BoatRegister!A:B,2,FALSE),50),"")</f>
        <v>1.21</v>
      </c>
      <c r="H25" s="101" t="str">
        <f>IF(SignOnSheet!F19&lt;&gt;"",IFERROR(VLOOKUP($F25,BoatRegister!A:D,3,FALSE),50),"")</f>
        <v>B</v>
      </c>
      <c r="I25" s="102">
        <f>IF(SignOnSheet!F19&lt;&gt;"",IFERROR(VLOOKUP($F25,BoatRegister!A:D,4,FALSE),50),"")</f>
        <v>3</v>
      </c>
      <c r="J25" s="100" t="str">
        <f>IF(D25&lt;&gt;"",IFERROR(CONCATENATE(VLOOKUP($D25,BoatRegister!F:M,8,FALSE)),"NEW HELM"),"")</f>
        <v>Sarah Scott-Justin Hoon</v>
      </c>
      <c r="K25" s="103" t="str">
        <f>IF(D25&lt;&gt;"",IFERROR(CONCATENATE(VLOOKUP($D25,#REF!,6,FALSE)),"NEW BOAT"),"")</f>
        <v>NEW BOAT</v>
      </c>
      <c r="L25" s="111">
        <f ca="1">IF(L$4&lt;&gt;"",IF($D25&lt;&gt;"",IFERROR(VLOOKUP($D25,INDIRECT(CONCATENATE("Race",L$4,"!B:S")),12,FALSE),$U$44+1),""),"")</f>
        <v>23</v>
      </c>
      <c r="M25" s="111">
        <f ca="1">IF(M$4&lt;&gt;"",IF($D25&lt;&gt;"",IFERROR(VLOOKUP($D25,INDIRECT(CONCATENATE("Race",M$4,"!B:S")),12,FALSE),$U$44+1),""),"")</f>
        <v>23</v>
      </c>
      <c r="N25" s="111">
        <f ca="1">IF(N$4&lt;&gt;"",IF($D25&lt;&gt;"",IFERROR(VLOOKUP($D25,INDIRECT(CONCATENATE("Race",N$4,"!B:S")),12,FALSE),$U$44+1),""),"")</f>
        <v>21</v>
      </c>
      <c r="O25" s="111">
        <f ca="1">IF(O$4&lt;&gt;"",IF($D25&lt;&gt;"",IFERROR(VLOOKUP($D25,INDIRECT(CONCATENATE("Race",O$4,"!B:S")),12,FALSE),$U$44+1),""),"")</f>
        <v>19</v>
      </c>
      <c r="P25" s="111">
        <f ca="1">IF(P$4&lt;&gt;"",IF($D25&lt;&gt;"",IFERROR(VLOOKUP($D25,INDIRECT(CONCATENATE("Race",P$4,"!B:S")),12,FALSE),$U$44+1),""),"")</f>
        <v>17</v>
      </c>
      <c r="Q25" s="111">
        <f ca="1">IF(Q$4&lt;&gt;"",IF($D25&lt;&gt;"",IFERROR(VLOOKUP($D25,INDIRECT(CONCATENATE("Race",Q$4,"!B:S")),12,FALSE),$U$44+1),""),"")</f>
        <v>25</v>
      </c>
      <c r="R25" s="111">
        <f ca="1">IF(R$4&lt;&gt;"",IF($D25&lt;&gt;"",IFERROR(VLOOKUP($D25,INDIRECT(CONCATENATE("Race",R$4,"!B:S")),12,FALSE),$U$44+1),""),"")</f>
        <v>21</v>
      </c>
      <c r="S25" s="111">
        <f ca="1">IF(S$4&lt;&gt;"",IF($D25&lt;&gt;"",IFERROR(VLOOKUP($D25,INDIRECT(CONCATENATE("Race",S$4,"!B:S")),12,FALSE),$U$44+1),""),"")</f>
        <v>17</v>
      </c>
      <c r="T25" s="111">
        <f ca="1">IF(T$4&lt;&gt;"",IF($D25&lt;&gt;"",IFERROR(VLOOKUP($D25,INDIRECT(CONCATENATE("Race",T$4,"!B:S")),12,FALSE),$U$44+1),""),"")</f>
        <v>17</v>
      </c>
      <c r="U25" s="111">
        <f ca="1">IF(U$4&lt;&gt;"",IF($D25&lt;&gt;"",IFERROR(VLOOKUP($D25,INDIRECT(CONCATENATE("Race",U$4,"!B:S")),12,FALSE),$U$44+1),""),"")</f>
        <v>16</v>
      </c>
      <c r="V25" s="111">
        <f ca="1">IF(V$4&lt;&gt;"",IF($D25&lt;&gt;"",IFERROR(VLOOKUP($D25,INDIRECT(CONCATENATE("Race",V$4,"!B:S")),12,FALSE),$U$44+1),""),"")</f>
        <v>33</v>
      </c>
      <c r="W25" s="111">
        <f ca="1">IF(W$4&lt;&gt;"",IF($D25&lt;&gt;"",IFERROR(VLOOKUP($D25,INDIRECT(CONCATENATE("Race",W$4,"!B:S")),12,FALSE),$U$44+1),""),"")</f>
        <v>19</v>
      </c>
      <c r="X25" s="111">
        <f ca="1">IF(X$4&lt;&gt;"",IF($D25&lt;&gt;"",IFERROR(VLOOKUP($D25,INDIRECT(CONCATENATE("Race",X$4,"!B:S")),12,FALSE),$U$44+1),""),"")</f>
        <v>20</v>
      </c>
      <c r="Y25" s="111">
        <f ca="1">IF(Y$4&lt;&gt;"",IF($D25&lt;&gt;"",IFERROR(VLOOKUP($D25,INDIRECT(CONCATENATE("Race",Y$4,"!B:S")),12,FALSE),$U$44+1),""),"")</f>
        <v>20</v>
      </c>
      <c r="Z25" s="111" t="str">
        <f ca="1">IF(Z$4&lt;&gt;"",IF($D25&lt;&gt;"",IFERROR(VLOOKUP($D25,INDIRECT(CONCATENATE("Race",Z$4,"!B:S")),12,FALSE),$U$44+1),""),"")</f>
        <v/>
      </c>
      <c r="AA25" s="104">
        <f ca="1">IF(COUNT(L25:Z25)&gt;=1,SUM(AI25:AK25),"")</f>
        <v>-58</v>
      </c>
      <c r="AB25" s="105">
        <f ca="1">IF($D25&lt;&gt;"",SUM(L25:AA25),"")</f>
        <v>233</v>
      </c>
      <c r="AC25" s="106">
        <f ca="1">IFERROR(RANK(AB25,AB:AB,1),"")</f>
        <v>21</v>
      </c>
      <c r="AI25" s="107">
        <f t="shared" ca="1" si="0"/>
        <v>-33</v>
      </c>
      <c r="AJ25" s="107">
        <f t="shared" ca="1" si="1"/>
        <v>-25</v>
      </c>
      <c r="AK25" s="107">
        <f t="shared" ca="1" si="2"/>
        <v>0</v>
      </c>
    </row>
    <row r="26" spans="3:37" s="107" customFormat="1" ht="15.6" x14ac:dyDescent="0.25">
      <c r="C26" s="98">
        <v>24</v>
      </c>
      <c r="D26" s="97">
        <v>112555</v>
      </c>
      <c r="E26" s="99">
        <f>IF(D26&lt;&gt;"",IFERROR(VLOOKUP(D26,BoatRegister!F:H,2,FALSE),"NEW BOAT"),"")</f>
        <v>0</v>
      </c>
      <c r="F26" s="100" t="str">
        <f>IF(D26&lt;&gt;"",IFERROR(VLOOKUP($D26,BoatRegister!F:I,3,FALSE),"NEW BOAT"),"")</f>
        <v>Hobie 16</v>
      </c>
      <c r="G26" s="101">
        <f>IF(F26&lt;&gt;"",IFERROR(VLOOKUP($F26,BoatRegister!A:B,2,FALSE),50),"")</f>
        <v>1.21</v>
      </c>
      <c r="H26" s="101" t="str">
        <f>IF(SignOnSheet!F12&lt;&gt;"",IFERROR(VLOOKUP($F26,BoatRegister!A:D,3,FALSE),50),"")</f>
        <v>B</v>
      </c>
      <c r="I26" s="102">
        <f>IF(SignOnSheet!F12&lt;&gt;"",IFERROR(VLOOKUP($F26,BoatRegister!A:D,4,FALSE),50),"")</f>
        <v>3</v>
      </c>
      <c r="J26" s="100" t="str">
        <f>IF(D26&lt;&gt;"",IFERROR(CONCATENATE(VLOOKUP($D26,BoatRegister!F:M,8,FALSE)),"NEW HELM"),"")</f>
        <v>Kees De Graaf-Anna Chandler</v>
      </c>
      <c r="K26" s="103" t="str">
        <f>IF(D26&lt;&gt;"",IFERROR(CONCATENATE(VLOOKUP($D26,#REF!,6,FALSE)),"NEW BOAT"),"")</f>
        <v>NEW BOAT</v>
      </c>
      <c r="L26" s="111">
        <f ca="1">IF(L$4&lt;&gt;"",IF($D26&lt;&gt;"",IFERROR(VLOOKUP($D26,INDIRECT(CONCATENATE("Race",L$4,"!B:S")),12,FALSE),$U$44+1),""),"")</f>
        <v>19</v>
      </c>
      <c r="M26" s="111">
        <f ca="1">IF(M$4&lt;&gt;"",IF($D26&lt;&gt;"",IFERROR(VLOOKUP($D26,INDIRECT(CONCATENATE("Race",M$4,"!B:S")),12,FALSE),$U$44+1),""),"")</f>
        <v>19</v>
      </c>
      <c r="N26" s="111">
        <f ca="1">IF(N$4&lt;&gt;"",IF($D26&lt;&gt;"",IFERROR(VLOOKUP($D26,INDIRECT(CONCATENATE("Race",N$4,"!B:S")),12,FALSE),$U$44+1),""),"")</f>
        <v>20</v>
      </c>
      <c r="O26" s="111">
        <f ca="1">IF(O$4&lt;&gt;"",IF($D26&lt;&gt;"",IFERROR(VLOOKUP($D26,INDIRECT(CONCATENATE("Race",O$4,"!B:S")),12,FALSE),$U$44+1),""),"")</f>
        <v>17</v>
      </c>
      <c r="P26" s="111">
        <f ca="1">IF(P$4&lt;&gt;"",IF($D26&lt;&gt;"",IFERROR(VLOOKUP($D26,INDIRECT(CONCATENATE("Race",P$4,"!B:S")),12,FALSE),$U$44+1),""),"")</f>
        <v>26</v>
      </c>
      <c r="Q26" s="111">
        <f ca="1">IF(Q$4&lt;&gt;"",IF($D26&lt;&gt;"",IFERROR(VLOOKUP($D26,INDIRECT(CONCATENATE("Race",Q$4,"!B:S")),12,FALSE),$U$44+1),""),"")</f>
        <v>23</v>
      </c>
      <c r="R26" s="111">
        <f ca="1">IF(R$4&lt;&gt;"",IF($D26&lt;&gt;"",IFERROR(VLOOKUP($D26,INDIRECT(CONCATENATE("Race",R$4,"!B:S")),12,FALSE),$U$44+1),""),"")</f>
        <v>23</v>
      </c>
      <c r="S26" s="111">
        <f ca="1">IF(S$4&lt;&gt;"",IF($D26&lt;&gt;"",IFERROR(VLOOKUP($D26,INDIRECT(CONCATENATE("Race",S$4,"!B:S")),12,FALSE),$U$44+1),""),"")</f>
        <v>19</v>
      </c>
      <c r="T26" s="111">
        <f ca="1">IF(T$4&lt;&gt;"",IF($D26&lt;&gt;"",IFERROR(VLOOKUP($D26,INDIRECT(CONCATENATE("Race",T$4,"!B:S")),12,FALSE),$U$44+1),""),"")</f>
        <v>33</v>
      </c>
      <c r="U26" s="111">
        <f ca="1">IF(U$4&lt;&gt;"",IF($D26&lt;&gt;"",IFERROR(VLOOKUP($D26,INDIRECT(CONCATENATE("Race",U$4,"!B:S")),12,FALSE),$U$44+1),""),"")</f>
        <v>33</v>
      </c>
      <c r="V26" s="111">
        <f ca="1">IF(V$4&lt;&gt;"",IF($D26&lt;&gt;"",IFERROR(VLOOKUP($D26,INDIRECT(CONCATENATE("Race",V$4,"!B:S")),12,FALSE),$U$44+1),""),"")</f>
        <v>16</v>
      </c>
      <c r="W26" s="111">
        <f ca="1">IF(W$4&lt;&gt;"",IF($D26&lt;&gt;"",IFERROR(VLOOKUP($D26,INDIRECT(CONCATENATE("Race",W$4,"!B:S")),12,FALSE),$U$44+1),""),"")</f>
        <v>20</v>
      </c>
      <c r="X26" s="111">
        <f ca="1">IF(X$4&lt;&gt;"",IF($D26&lt;&gt;"",IFERROR(VLOOKUP($D26,INDIRECT(CONCATENATE("Race",X$4,"!B:S")),12,FALSE),$U$44+1),""),"")</f>
        <v>19</v>
      </c>
      <c r="Y26" s="111">
        <f ca="1">IF(Y$4&lt;&gt;"",IF($D26&lt;&gt;"",IFERROR(VLOOKUP($D26,INDIRECT(CONCATENATE("Race",Y$4,"!B:S")),12,FALSE),$U$44+1),""),"")</f>
        <v>19</v>
      </c>
      <c r="Z26" s="111" t="str">
        <f ca="1">IF(Z$4&lt;&gt;"",IF($D26&lt;&gt;"",IFERROR(VLOOKUP($D26,INDIRECT(CONCATENATE("Race",Z$4,"!B:S")),12,FALSE),$U$44+1),""),"")</f>
        <v/>
      </c>
      <c r="AA26" s="104">
        <f ca="1">IF(COUNT(L26:Z26)&gt;=1,SUM(AI26:AK26),"")</f>
        <v>-66</v>
      </c>
      <c r="AB26" s="105">
        <f ca="1">IF($D26&lt;&gt;"",SUM(L26:AA26),"")</f>
        <v>240</v>
      </c>
      <c r="AC26" s="106">
        <f ca="1">IFERROR(RANK(AB26,AB:AB,1),"")</f>
        <v>22</v>
      </c>
      <c r="AI26" s="107">
        <f t="shared" ca="1" si="0"/>
        <v>-33</v>
      </c>
      <c r="AJ26" s="107">
        <f t="shared" ca="1" si="1"/>
        <v>-33</v>
      </c>
      <c r="AK26" s="107">
        <f t="shared" ca="1" si="2"/>
        <v>0</v>
      </c>
    </row>
    <row r="27" spans="3:37" s="107" customFormat="1" ht="15.6" x14ac:dyDescent="0.25">
      <c r="C27" s="98">
        <v>27</v>
      </c>
      <c r="D27" s="97">
        <v>91070</v>
      </c>
      <c r="E27" s="99">
        <f>IF(D27&lt;&gt;"",IFERROR(VLOOKUP(D27,BoatRegister!F:H,2,FALSE),"NEW BOAT"),"")</f>
        <v>0</v>
      </c>
      <c r="F27" s="100" t="str">
        <f>IF(D27&lt;&gt;"",IFERROR(VLOOKUP($D27,BoatRegister!F:I,3,FALSE),"NEW BOAT"),"")</f>
        <v>Hobie 16</v>
      </c>
      <c r="G27" s="101">
        <f>IF(F27&lt;&gt;"",IFERROR(VLOOKUP($F27,BoatRegister!A:B,2,FALSE),50),"")</f>
        <v>1.21</v>
      </c>
      <c r="H27" s="101" t="str">
        <f>IF(SignOnSheet!F36&lt;&gt;"",IFERROR(VLOOKUP($F27,BoatRegister!A:D,3,FALSE),50),"")</f>
        <v>B</v>
      </c>
      <c r="I27" s="102">
        <f>IF(SignOnSheet!F36&lt;&gt;"",IFERROR(VLOOKUP($F27,BoatRegister!A:D,4,FALSE),50),"")</f>
        <v>3</v>
      </c>
      <c r="J27" s="100" t="str">
        <f>IF(D27&lt;&gt;"",IFERROR(CONCATENATE(VLOOKUP($D27,BoatRegister!F:M,8,FALSE)),"NEW HELM"),"")</f>
        <v>Michael Winklmaier-Tanguy Garot</v>
      </c>
      <c r="K27" s="103" t="str">
        <f>IF(D27&lt;&gt;"",IFERROR(CONCATENATE(VLOOKUP($D27,#REF!,6,FALSE)),"NEW BOAT"),"")</f>
        <v>NEW BOAT</v>
      </c>
      <c r="L27" s="111">
        <f ca="1">IF(L$4&lt;&gt;"",IF($D27&lt;&gt;"",IFERROR(VLOOKUP($D27,INDIRECT(CONCATENATE("Race",L$4,"!B:S")),12,FALSE),$U$44+1),""),"")</f>
        <v>33</v>
      </c>
      <c r="M27" s="111">
        <f ca="1">IF(M$4&lt;&gt;"",IF($D27&lt;&gt;"",IFERROR(VLOOKUP($D27,INDIRECT(CONCATENATE("Race",M$4,"!B:S")),12,FALSE),$U$44+1),""),"")</f>
        <v>33</v>
      </c>
      <c r="N27" s="111">
        <f ca="1">IF(N$4&lt;&gt;"",IF($D27&lt;&gt;"",IFERROR(VLOOKUP($D27,INDIRECT(CONCATENATE("Race",N$4,"!B:S")),12,FALSE),$U$44+1),""),"")</f>
        <v>33</v>
      </c>
      <c r="O27" s="111">
        <f ca="1">IF(O$4&lt;&gt;"",IF($D27&lt;&gt;"",IFERROR(VLOOKUP($D27,INDIRECT(CONCATENATE("Race",O$4,"!B:S")),12,FALSE),$U$44+1),""),"")</f>
        <v>33</v>
      </c>
      <c r="P27" s="111">
        <f ca="1">IF(P$4&lt;&gt;"",IF($D27&lt;&gt;"",IFERROR(VLOOKUP($D27,INDIRECT(CONCATENATE("Race",P$4,"!B:S")),12,FALSE),$U$44+1),""),"")</f>
        <v>21</v>
      </c>
      <c r="Q27" s="111">
        <f ca="1">IF(Q$4&lt;&gt;"",IF($D27&lt;&gt;"",IFERROR(VLOOKUP($D27,INDIRECT(CONCATENATE("Race",Q$4,"!B:S")),12,FALSE),$U$44+1),""),"")</f>
        <v>26</v>
      </c>
      <c r="R27" s="111">
        <f ca="1">IF(R$4&lt;&gt;"",IF($D27&lt;&gt;"",IFERROR(VLOOKUP($D27,INDIRECT(CONCATENATE("Race",R$4,"!B:S")),12,FALSE),$U$44+1),""),"")</f>
        <v>20</v>
      </c>
      <c r="S27" s="111">
        <f ca="1">IF(S$4&lt;&gt;"",IF($D27&lt;&gt;"",IFERROR(VLOOKUP($D27,INDIRECT(CONCATENATE("Race",S$4,"!B:S")),12,FALSE),$U$44+1),""),"")</f>
        <v>18</v>
      </c>
      <c r="T27" s="111">
        <f ca="1">IF(T$4&lt;&gt;"",IF($D27&lt;&gt;"",IFERROR(VLOOKUP($D27,INDIRECT(CONCATENATE("Race",T$4,"!B:S")),12,FALSE),$U$44+1),""),"")</f>
        <v>20</v>
      </c>
      <c r="U27" s="111">
        <f ca="1">IF(U$4&lt;&gt;"",IF($D27&lt;&gt;"",IFERROR(VLOOKUP($D27,INDIRECT(CONCATENATE("Race",U$4,"!B:S")),12,FALSE),$U$44+1),""),"")</f>
        <v>12</v>
      </c>
      <c r="V27" s="111">
        <f ca="1">IF(V$4&lt;&gt;"",IF($D27&lt;&gt;"",IFERROR(VLOOKUP($D27,INDIRECT(CONCATENATE("Race",V$4,"!B:S")),12,FALSE),$U$44+1),""),"")</f>
        <v>20</v>
      </c>
      <c r="W27" s="111">
        <f ca="1">IF(W$4&lt;&gt;"",IF($D27&lt;&gt;"",IFERROR(VLOOKUP($D27,INDIRECT(CONCATENATE("Race",W$4,"!B:S")),12,FALSE),$U$44+1),""),"")</f>
        <v>23</v>
      </c>
      <c r="X27" s="111">
        <f ca="1">IF(X$4&lt;&gt;"",IF($D27&lt;&gt;"",IFERROR(VLOOKUP($D27,INDIRECT(CONCATENATE("Race",X$4,"!B:S")),12,FALSE),$U$44+1),""),"")</f>
        <v>22</v>
      </c>
      <c r="Y27" s="111">
        <f ca="1">IF(Y$4&lt;&gt;"",IF($D27&lt;&gt;"",IFERROR(VLOOKUP($D27,INDIRECT(CONCATENATE("Race",Y$4,"!B:S")),12,FALSE),$U$44+1),""),"")</f>
        <v>22</v>
      </c>
      <c r="Z27" s="111" t="str">
        <f ca="1">IF(Z$4&lt;&gt;"",IF($D27&lt;&gt;"",IFERROR(VLOOKUP($D27,INDIRECT(CONCATENATE("Race",Z$4,"!B:S")),12,FALSE),$U$44+1),""),"")</f>
        <v/>
      </c>
      <c r="AA27" s="104">
        <f ca="1">IF(COUNT(L27:Z27)&gt;=1,SUM(AI27:AK27),"")</f>
        <v>-66</v>
      </c>
      <c r="AB27" s="105">
        <f ca="1">IF($D27&lt;&gt;"",SUM(L27:AA27),"")</f>
        <v>270</v>
      </c>
      <c r="AC27" s="106">
        <f ca="1">IFERROR(RANK(AB27,AB:AB,1),"")</f>
        <v>23</v>
      </c>
      <c r="AI27" s="107">
        <f t="shared" ca="1" si="0"/>
        <v>-33</v>
      </c>
      <c r="AJ27" s="107">
        <f t="shared" ca="1" si="1"/>
        <v>-33</v>
      </c>
      <c r="AK27" s="107">
        <f t="shared" ca="1" si="2"/>
        <v>0</v>
      </c>
    </row>
    <row r="28" spans="3:37" s="107" customFormat="1" ht="15.6" x14ac:dyDescent="0.25">
      <c r="C28" s="98">
        <v>25</v>
      </c>
      <c r="D28" s="97">
        <v>112607</v>
      </c>
      <c r="E28" s="99">
        <f>IF(D28&lt;&gt;"",IFERROR(VLOOKUP(D28,BoatRegister!F:H,2,FALSE),"NEW BOAT"),"")</f>
        <v>0</v>
      </c>
      <c r="F28" s="100" t="str">
        <f>IF(D28&lt;&gt;"",IFERROR(VLOOKUP($D28,BoatRegister!F:I,3,FALSE),"NEW BOAT"),"")</f>
        <v>Hobie 16</v>
      </c>
      <c r="G28" s="101">
        <f>IF(F28&lt;&gt;"",IFERROR(VLOOKUP($F28,BoatRegister!A:B,2,FALSE),50),"")</f>
        <v>1.21</v>
      </c>
      <c r="H28" s="101" t="str">
        <f>IF(SignOnSheet!F22&lt;&gt;"",IFERROR(VLOOKUP($F28,BoatRegister!A:D,3,FALSE),50),"")</f>
        <v>B</v>
      </c>
      <c r="I28" s="102">
        <f>IF(SignOnSheet!F22&lt;&gt;"",IFERROR(VLOOKUP($F28,BoatRegister!A:D,4,FALSE),50),"")</f>
        <v>3</v>
      </c>
      <c r="J28" s="100" t="str">
        <f>IF(D28&lt;&gt;"",IFERROR(CONCATENATE(VLOOKUP($D28,BoatRegister!F:M,8,FALSE)),"NEW HELM"),"")</f>
        <v>Nassor Alamki-Machano Mussa</v>
      </c>
      <c r="K28" s="103" t="str">
        <f>IF(D28&lt;&gt;"",IFERROR(CONCATENATE(VLOOKUP($D28,#REF!,6,FALSE)),"NEW BOAT"),"")</f>
        <v>NEW BOAT</v>
      </c>
      <c r="L28" s="111">
        <f ca="1">IF(L$4&lt;&gt;"",IF($D28&lt;&gt;"",IFERROR(VLOOKUP($D28,INDIRECT(CONCATENATE("Race",L$4,"!B:S")),12,FALSE),$U$44+1),""),"")</f>
        <v>26</v>
      </c>
      <c r="M28" s="111">
        <f ca="1">IF(M$4&lt;&gt;"",IF($D28&lt;&gt;"",IFERROR(VLOOKUP($D28,INDIRECT(CONCATENATE("Race",M$4,"!B:S")),12,FALSE),$U$44+1),""),"")</f>
        <v>26</v>
      </c>
      <c r="N28" s="111">
        <f ca="1">IF(N$4&lt;&gt;"",IF($D28&lt;&gt;"",IFERROR(VLOOKUP($D28,INDIRECT(CONCATENATE("Race",N$4,"!B:S")),12,FALSE),$U$44+1),""),"")</f>
        <v>33</v>
      </c>
      <c r="O28" s="111">
        <f ca="1">IF(O$4&lt;&gt;"",IF($D28&lt;&gt;"",IFERROR(VLOOKUP($D28,INDIRECT(CONCATENATE("Race",O$4,"!B:S")),12,FALSE),$U$44+1),""),"")</f>
        <v>22</v>
      </c>
      <c r="P28" s="111">
        <f ca="1">IF(P$4&lt;&gt;"",IF($D28&lt;&gt;"",IFERROR(VLOOKUP($D28,INDIRECT(CONCATENATE("Race",P$4,"!B:S")),12,FALSE),$U$44+1),""),"")</f>
        <v>28</v>
      </c>
      <c r="Q28" s="111">
        <f ca="1">IF(Q$4&lt;&gt;"",IF($D28&lt;&gt;"",IFERROR(VLOOKUP($D28,INDIRECT(CONCATENATE("Race",Q$4,"!B:S")),12,FALSE),$U$44+1),""),"")</f>
        <v>28</v>
      </c>
      <c r="R28" s="111">
        <f ca="1">IF(R$4&lt;&gt;"",IF($D28&lt;&gt;"",IFERROR(VLOOKUP($D28,INDIRECT(CONCATENATE("Race",R$4,"!B:S")),12,FALSE),$U$44+1),""),"")</f>
        <v>25</v>
      </c>
      <c r="S28" s="111">
        <f ca="1">IF(S$4&lt;&gt;"",IF($D28&lt;&gt;"",IFERROR(VLOOKUP($D28,INDIRECT(CONCATENATE("Race",S$4,"!B:S")),12,FALSE),$U$44+1),""),"")</f>
        <v>33</v>
      </c>
      <c r="T28" s="111">
        <f ca="1">IF(T$4&lt;&gt;"",IF($D28&lt;&gt;"",IFERROR(VLOOKUP($D28,INDIRECT(CONCATENATE("Race",T$4,"!B:S")),12,FALSE),$U$44+1),""),"")</f>
        <v>21</v>
      </c>
      <c r="U28" s="111">
        <f ca="1">IF(U$4&lt;&gt;"",IF($D28&lt;&gt;"",IFERROR(VLOOKUP($D28,INDIRECT(CONCATENATE("Race",U$4,"!B:S")),12,FALSE),$U$44+1),""),"")</f>
        <v>18</v>
      </c>
      <c r="V28" s="111">
        <f ca="1">IF(V$4&lt;&gt;"",IF($D28&lt;&gt;"",IFERROR(VLOOKUP($D28,INDIRECT(CONCATENATE("Race",V$4,"!B:S")),12,FALSE),$U$44+1),""),"")</f>
        <v>21</v>
      </c>
      <c r="W28" s="111">
        <f ca="1">IF(W$4&lt;&gt;"",IF($D28&lt;&gt;"",IFERROR(VLOOKUP($D28,INDIRECT(CONCATENATE("Race",W$4,"!B:S")),12,FALSE),$U$44+1),""),"")</f>
        <v>22</v>
      </c>
      <c r="X28" s="111">
        <f ca="1">IF(X$4&lt;&gt;"",IF($D28&lt;&gt;"",IFERROR(VLOOKUP($D28,INDIRECT(CONCATENATE("Race",X$4,"!B:S")),12,FALSE),$U$44+1),""),"")</f>
        <v>21</v>
      </c>
      <c r="Y28" s="111">
        <f ca="1">IF(Y$4&lt;&gt;"",IF($D28&lt;&gt;"",IFERROR(VLOOKUP($D28,INDIRECT(CONCATENATE("Race",Y$4,"!B:S")),12,FALSE),$U$44+1),""),"")</f>
        <v>21</v>
      </c>
      <c r="Z28" s="111" t="str">
        <f ca="1">IF(Z$4&lt;&gt;"",IF($D28&lt;&gt;"",IFERROR(VLOOKUP($D28,INDIRECT(CONCATENATE("Race",Z$4,"!B:S")),12,FALSE),$U$44+1),""),"")</f>
        <v/>
      </c>
      <c r="AA28" s="104">
        <f ca="1">IF(COUNT(L28:Z28)&gt;=1,SUM(AI28:AK28),"")</f>
        <v>-66</v>
      </c>
      <c r="AB28" s="105">
        <f ca="1">IF($D28&lt;&gt;"",SUM(L28:AA28),"")</f>
        <v>279</v>
      </c>
      <c r="AC28" s="106">
        <f ca="1">IFERROR(RANK(AB28,AB:AB,1),"")</f>
        <v>24</v>
      </c>
      <c r="AI28" s="107">
        <f t="shared" ca="1" si="0"/>
        <v>-33</v>
      </c>
      <c r="AJ28" s="107">
        <f t="shared" ca="1" si="1"/>
        <v>-33</v>
      </c>
      <c r="AK28" s="107">
        <f t="shared" ca="1" si="2"/>
        <v>0</v>
      </c>
    </row>
    <row r="29" spans="3:37" s="107" customFormat="1" ht="15.6" x14ac:dyDescent="0.25">
      <c r="C29" s="98">
        <v>28</v>
      </c>
      <c r="D29" s="97">
        <v>115105</v>
      </c>
      <c r="E29" s="99">
        <f>IF(D29&lt;&gt;"",IFERROR(VLOOKUP(D29,BoatRegister!F:H,2,FALSE),"NEW BOAT"),"")</f>
        <v>0</v>
      </c>
      <c r="F29" s="100" t="str">
        <f>IF(D29&lt;&gt;"",IFERROR(VLOOKUP($D29,BoatRegister!F:I,3,FALSE),"NEW BOAT"),"")</f>
        <v>Hobie 16</v>
      </c>
      <c r="G29" s="101">
        <f>IF(F29&lt;&gt;"",IFERROR(VLOOKUP($F29,BoatRegister!A:B,2,FALSE),50),"")</f>
        <v>1.21</v>
      </c>
      <c r="H29" s="101" t="str">
        <f>IF(SignOnSheet!F10&lt;&gt;"",IFERROR(VLOOKUP($F29,BoatRegister!A:D,3,FALSE),50),"")</f>
        <v>B</v>
      </c>
      <c r="I29" s="102">
        <f>IF(SignOnSheet!F10&lt;&gt;"",IFERROR(VLOOKUP($F29,BoatRegister!A:D,4,FALSE),50),"")</f>
        <v>3</v>
      </c>
      <c r="J29" s="100" t="str">
        <f>IF(D29&lt;&gt;"",IFERROR(CONCATENATE(VLOOKUP($D29,BoatRegister!F:M,8,FALSE)),"NEW HELM"),"")</f>
        <v>Matteaus Walcher-Adriana Mariano</v>
      </c>
      <c r="K29" s="103" t="str">
        <f>IF(D29&lt;&gt;"",IFERROR(CONCATENATE(VLOOKUP($D29,#REF!,6,FALSE)),"NEW BOAT"),"")</f>
        <v>NEW BOAT</v>
      </c>
      <c r="L29" s="111">
        <f ca="1">IF(L$4&lt;&gt;"",IF($D29&lt;&gt;"",IFERROR(VLOOKUP($D29,INDIRECT(CONCATENATE("Race",L$4,"!B:S")),12,FALSE),$U$44+1),""),"")</f>
        <v>18</v>
      </c>
      <c r="M29" s="111">
        <f ca="1">IF(M$4&lt;&gt;"",IF($D29&lt;&gt;"",IFERROR(VLOOKUP($D29,INDIRECT(CONCATENATE("Race",M$4,"!B:S")),12,FALSE),$U$44+1),""),"")</f>
        <v>25</v>
      </c>
      <c r="N29" s="111">
        <f ca="1">IF(N$4&lt;&gt;"",IF($D29&lt;&gt;"",IFERROR(VLOOKUP($D29,INDIRECT(CONCATENATE("Race",N$4,"!B:S")),12,FALSE),$U$44+1),""),"")</f>
        <v>19</v>
      </c>
      <c r="O29" s="111">
        <f ca="1">IF(O$4&lt;&gt;"",IF($D29&lt;&gt;"",IFERROR(VLOOKUP($D29,INDIRECT(CONCATENATE("Race",O$4,"!B:S")),12,FALSE),$U$44+1),""),"")</f>
        <v>21</v>
      </c>
      <c r="P29" s="111">
        <f ca="1">IF(P$4&lt;&gt;"",IF($D29&lt;&gt;"",IFERROR(VLOOKUP($D29,INDIRECT(CONCATENATE("Race",P$4,"!B:S")),12,FALSE),$U$44+1),""),"")</f>
        <v>14</v>
      </c>
      <c r="Q29" s="111">
        <f ca="1">IF(Q$4&lt;&gt;"",IF($D29&lt;&gt;"",IFERROR(VLOOKUP($D29,INDIRECT(CONCATENATE("Race",Q$4,"!B:S")),12,FALSE),$U$44+1),""),"")</f>
        <v>21</v>
      </c>
      <c r="R29" s="111">
        <f ca="1">IF(R$4&lt;&gt;"",IF($D29&lt;&gt;"",IFERROR(VLOOKUP($D29,INDIRECT(CONCATENATE("Race",R$4,"!B:S")),12,FALSE),$U$44+1),""),"")</f>
        <v>22</v>
      </c>
      <c r="S29" s="111">
        <f ca="1">IF(S$4&lt;&gt;"",IF($D29&lt;&gt;"",IFERROR(VLOOKUP($D29,INDIRECT(CONCATENATE("Race",S$4,"!B:S")),12,FALSE),$U$44+1),""),"")</f>
        <v>33</v>
      </c>
      <c r="T29" s="111">
        <f ca="1">IF(T$4&lt;&gt;"",IF($D29&lt;&gt;"",IFERROR(VLOOKUP($D29,INDIRECT(CONCATENATE("Race",T$4,"!B:S")),12,FALSE),$U$44+1),""),"")</f>
        <v>33</v>
      </c>
      <c r="U29" s="111">
        <f ca="1">IF(U$4&lt;&gt;"",IF($D29&lt;&gt;"",IFERROR(VLOOKUP($D29,INDIRECT(CONCATENATE("Race",U$4,"!B:S")),12,FALSE),$U$44+1),""),"")</f>
        <v>33</v>
      </c>
      <c r="V29" s="111">
        <f ca="1">IF(V$4&lt;&gt;"",IF($D29&lt;&gt;"",IFERROR(VLOOKUP($D29,INDIRECT(CONCATENATE("Race",V$4,"!B:S")),12,FALSE),$U$44+1),""),"")</f>
        <v>33</v>
      </c>
      <c r="W29" s="111">
        <f ca="1">IF(W$4&lt;&gt;"",IF($D29&lt;&gt;"",IFERROR(VLOOKUP($D29,INDIRECT(CONCATENATE("Race",W$4,"!B:S")),12,FALSE),$U$44+1),""),"")</f>
        <v>33</v>
      </c>
      <c r="X29" s="111">
        <f ca="1">IF(X$4&lt;&gt;"",IF($D29&lt;&gt;"",IFERROR(VLOOKUP($D29,INDIRECT(CONCATENATE("Race",X$4,"!B:S")),12,FALSE),$U$44+1),""),"")</f>
        <v>33</v>
      </c>
      <c r="Y29" s="111">
        <f ca="1">IF(Y$4&lt;&gt;"",IF($D29&lt;&gt;"",IFERROR(VLOOKUP($D29,INDIRECT(CONCATENATE("Race",Y$4,"!B:S")),12,FALSE),$U$44+1),""),"")</f>
        <v>33</v>
      </c>
      <c r="Z29" s="111" t="str">
        <f ca="1">IF(Z$4&lt;&gt;"",IF($D29&lt;&gt;"",IFERROR(VLOOKUP($D29,INDIRECT(CONCATENATE("Race",Z$4,"!B:S")),12,FALSE),$U$44+1),""),"")</f>
        <v/>
      </c>
      <c r="AA29" s="104">
        <f ca="1">IF(COUNT(L29:Z29)&gt;=1,SUM(AI29:AK29),"")</f>
        <v>-66</v>
      </c>
      <c r="AB29" s="105">
        <f ca="1">IF($D29&lt;&gt;"",SUM(L29:AA29),"")</f>
        <v>305</v>
      </c>
      <c r="AC29" s="106">
        <f ca="1">IFERROR(RANK(AB29,AB:AB,1),"")</f>
        <v>25</v>
      </c>
      <c r="AI29" s="107">
        <f t="shared" ca="1" si="0"/>
        <v>-33</v>
      </c>
      <c r="AJ29" s="107">
        <f t="shared" ca="1" si="1"/>
        <v>-33</v>
      </c>
      <c r="AK29" s="107">
        <f t="shared" ca="1" si="2"/>
        <v>0</v>
      </c>
    </row>
    <row r="30" spans="3:37" s="107" customFormat="1" ht="15.6" x14ac:dyDescent="0.25">
      <c r="C30" s="98">
        <v>19</v>
      </c>
      <c r="D30" s="97">
        <v>91071</v>
      </c>
      <c r="E30" s="99">
        <f>IF(D30&lt;&gt;"",IFERROR(VLOOKUP(D30,BoatRegister!F:H,2,FALSE),"NEW BOAT"),"")</f>
        <v>0</v>
      </c>
      <c r="F30" s="100" t="str">
        <f>IF(D30&lt;&gt;"",IFERROR(VLOOKUP($D30,BoatRegister!F:I,3,FALSE),"NEW BOAT"),"")</f>
        <v>Hobie 16</v>
      </c>
      <c r="G30" s="101">
        <f>IF(F30&lt;&gt;"",IFERROR(VLOOKUP($F30,BoatRegister!A:B,2,FALSE),50),"")</f>
        <v>1.21</v>
      </c>
      <c r="H30" s="101" t="str">
        <f>IF(SignOnSheet!F20&lt;&gt;"",IFERROR(VLOOKUP($F30,BoatRegister!A:D,3,FALSE),50),"")</f>
        <v>B</v>
      </c>
      <c r="I30" s="102">
        <f>IF(SignOnSheet!F20&lt;&gt;"",IFERROR(VLOOKUP($F30,BoatRegister!A:D,4,FALSE),50),"")</f>
        <v>3</v>
      </c>
      <c r="J30" s="100" t="str">
        <f>IF(D30&lt;&gt;"",IFERROR(CONCATENATE(VLOOKUP($D30,BoatRegister!F:M,8,FALSE)),"NEW HELM"),"")</f>
        <v>Johannes Tallen-Angela Stenger</v>
      </c>
      <c r="K30" s="103" t="str">
        <f>IF(D30&lt;&gt;"",IFERROR(CONCATENATE(VLOOKUP($D30,#REF!,6,FALSE)),"NEW BOAT"),"")</f>
        <v>NEW BOAT</v>
      </c>
      <c r="L30" s="111">
        <f ca="1">IF(L$4&lt;&gt;"",IF($D30&lt;&gt;"",IFERROR(VLOOKUP($D30,INDIRECT(CONCATENATE("Race",L$4,"!B:S")),12,FALSE),$U$44+1),""),"")</f>
        <v>24</v>
      </c>
      <c r="M30" s="111">
        <f ca="1">IF(M$4&lt;&gt;"",IF($D30&lt;&gt;"",IFERROR(VLOOKUP($D30,INDIRECT(CONCATENATE("Race",M$4,"!B:S")),12,FALSE),$U$44+1),""),"")</f>
        <v>22</v>
      </c>
      <c r="N30" s="111">
        <f ca="1">IF(N$4&lt;&gt;"",IF($D30&lt;&gt;"",IFERROR(VLOOKUP($D30,INDIRECT(CONCATENATE("Race",N$4,"!B:S")),12,FALSE),$U$44+1),""),"")</f>
        <v>33</v>
      </c>
      <c r="O30" s="111">
        <f ca="1">IF(O$4&lt;&gt;"",IF($D30&lt;&gt;"",IFERROR(VLOOKUP($D30,INDIRECT(CONCATENATE("Race",O$4,"!B:S")),12,FALSE),$U$44+1),""),"")</f>
        <v>33</v>
      </c>
      <c r="P30" s="111">
        <f ca="1">IF(P$4&lt;&gt;"",IF($D30&lt;&gt;"",IFERROR(VLOOKUP($D30,INDIRECT(CONCATENATE("Race",P$4,"!B:S")),12,FALSE),$U$44+1),""),"")</f>
        <v>15</v>
      </c>
      <c r="Q30" s="111">
        <f ca="1">IF(Q$4&lt;&gt;"",IF($D30&lt;&gt;"",IFERROR(VLOOKUP($D30,INDIRECT(CONCATENATE("Race",Q$4,"!B:S")),12,FALSE),$U$44+1),""),"")</f>
        <v>20</v>
      </c>
      <c r="R30" s="111">
        <f ca="1">IF(R$4&lt;&gt;"",IF($D30&lt;&gt;"",IFERROR(VLOOKUP($D30,INDIRECT(CONCATENATE("Race",R$4,"!B:S")),12,FALSE),$U$44+1),""),"")</f>
        <v>33</v>
      </c>
      <c r="S30" s="111">
        <f ca="1">IF(S$4&lt;&gt;"",IF($D30&lt;&gt;"",IFERROR(VLOOKUP($D30,INDIRECT(CONCATENATE("Race",S$4,"!B:S")),12,FALSE),$U$44+1),""),"")</f>
        <v>33</v>
      </c>
      <c r="T30" s="111">
        <f ca="1">IF(T$4&lt;&gt;"",IF($D30&lt;&gt;"",IFERROR(VLOOKUP($D30,INDIRECT(CONCATENATE("Race",T$4,"!B:S")),12,FALSE),$U$44+1),""),"")</f>
        <v>33</v>
      </c>
      <c r="U30" s="111">
        <f ca="1">IF(U$4&lt;&gt;"",IF($D30&lt;&gt;"",IFERROR(VLOOKUP($D30,INDIRECT(CONCATENATE("Race",U$4,"!B:S")),12,FALSE),$U$44+1),""),"")</f>
        <v>33</v>
      </c>
      <c r="V30" s="111">
        <f ca="1">IF(V$4&lt;&gt;"",IF($D30&lt;&gt;"",IFERROR(VLOOKUP($D30,INDIRECT(CONCATENATE("Race",V$4,"!B:S")),12,FALSE),$U$44+1),""),"")</f>
        <v>33</v>
      </c>
      <c r="W30" s="111">
        <f ca="1">IF(W$4&lt;&gt;"",IF($D30&lt;&gt;"",IFERROR(VLOOKUP($D30,INDIRECT(CONCATENATE("Race",W$4,"!B:S")),12,FALSE),$U$44+1),""),"")</f>
        <v>16</v>
      </c>
      <c r="X30" s="111">
        <f ca="1">IF(X$4&lt;&gt;"",IF($D30&lt;&gt;"",IFERROR(VLOOKUP($D30,INDIRECT(CONCATENATE("Race",X$4,"!B:S")),12,FALSE),$U$44+1),""),"")</f>
        <v>33</v>
      </c>
      <c r="Y30" s="111">
        <f ca="1">IF(Y$4&lt;&gt;"",IF($D30&lt;&gt;"",IFERROR(VLOOKUP($D30,INDIRECT(CONCATENATE("Race",Y$4,"!B:S")),12,FALSE),$U$44+1),""),"")</f>
        <v>33</v>
      </c>
      <c r="Z30" s="111" t="str">
        <f ca="1">IF(Z$4&lt;&gt;"",IF($D30&lt;&gt;"",IFERROR(VLOOKUP($D30,INDIRECT(CONCATENATE("Race",Z$4,"!B:S")),12,FALSE),$U$44+1),""),"")</f>
        <v/>
      </c>
      <c r="AA30" s="104">
        <f ca="1">IF(COUNT(L30:Z30)&gt;=1,SUM(AI30:AK30),"")</f>
        <v>-66</v>
      </c>
      <c r="AB30" s="105">
        <f ca="1">IF($D30&lt;&gt;"",SUM(L30:AA30),"")</f>
        <v>328</v>
      </c>
      <c r="AC30" s="106">
        <f ca="1">IFERROR(RANK(AB30,AB:AB,1),"")</f>
        <v>26</v>
      </c>
      <c r="AI30" s="107">
        <f t="shared" ca="1" si="0"/>
        <v>-33</v>
      </c>
      <c r="AJ30" s="107">
        <f t="shared" ca="1" si="1"/>
        <v>-33</v>
      </c>
      <c r="AK30" s="107">
        <f t="shared" ca="1" si="2"/>
        <v>0</v>
      </c>
    </row>
    <row r="31" spans="3:37" s="107" customFormat="1" ht="15.6" x14ac:dyDescent="0.25">
      <c r="C31" s="98">
        <v>26</v>
      </c>
      <c r="D31" s="97">
        <v>2126</v>
      </c>
      <c r="E31" s="99">
        <f>IF(D31&lt;&gt;"",IFERROR(VLOOKUP(D31,BoatRegister!F:H,2,FALSE),"NEW BOAT"),"")</f>
        <v>0</v>
      </c>
      <c r="F31" s="100" t="str">
        <f>IF(D31&lt;&gt;"",IFERROR(VLOOKUP($D31,BoatRegister!F:I,3,FALSE),"NEW BOAT"),"")</f>
        <v>Hobie Tiger 18</v>
      </c>
      <c r="G31" s="101">
        <f>IF(F31&lt;&gt;"",IFERROR(VLOOKUP($F31,BoatRegister!A:B,2,FALSE),50),"")</f>
        <v>1</v>
      </c>
      <c r="H31" s="101" t="str">
        <f>IF(SignOnSheet!F29&lt;&gt;"",IFERROR(VLOOKUP($F31,BoatRegister!A:D,3,FALSE),50),"")</f>
        <v>A</v>
      </c>
      <c r="I31" s="102">
        <f>IF(SignOnSheet!F29&lt;&gt;"",IFERROR(VLOOKUP($F31,BoatRegister!A:D,4,FALSE),50),"")</f>
        <v>4</v>
      </c>
      <c r="J31" s="100" t="str">
        <f>IF(D31&lt;&gt;"",IFERROR(CONCATENATE(VLOOKUP($D31,BoatRegister!F:M,8,FALSE)),"NEW HELM"),"")</f>
        <v>Tony Norris-Tina Plattner</v>
      </c>
      <c r="K31" s="103" t="str">
        <f>IF(D31&lt;&gt;"",IFERROR(CONCATENATE(VLOOKUP($D31,#REF!,6,FALSE)),"NEW BOAT"),"")</f>
        <v>NEW BOAT</v>
      </c>
      <c r="L31" s="111">
        <f ca="1">IF(L$4&lt;&gt;"",IF($D31&lt;&gt;"",IFERROR(VLOOKUP($D31,INDIRECT(CONCATENATE("Race",L$4,"!B:S")),12,FALSE),$U$44+1),""),"")</f>
        <v>13</v>
      </c>
      <c r="M31" s="111">
        <f ca="1">IF(M$4&lt;&gt;"",IF($D31&lt;&gt;"",IFERROR(VLOOKUP($D31,INDIRECT(CONCATENATE("Race",M$4,"!B:S")),12,FALSE),$U$44+1),""),"")</f>
        <v>17</v>
      </c>
      <c r="N31" s="111">
        <f ca="1">IF(N$4&lt;&gt;"",IF($D31&lt;&gt;"",IFERROR(VLOOKUP($D31,INDIRECT(CONCATENATE("Race",N$4,"!B:S")),12,FALSE),$U$44+1),""),"")</f>
        <v>33</v>
      </c>
      <c r="O31" s="111">
        <f ca="1">IF(O$4&lt;&gt;"",IF($D31&lt;&gt;"",IFERROR(VLOOKUP($D31,INDIRECT(CONCATENATE("Race",O$4,"!B:S")),12,FALSE),$U$44+1),""),"")</f>
        <v>33</v>
      </c>
      <c r="P31" s="111">
        <f ca="1">IF(P$4&lt;&gt;"",IF($D31&lt;&gt;"",IFERROR(VLOOKUP($D31,INDIRECT(CONCATENATE("Race",P$4,"!B:S")),12,FALSE),$U$44+1),""),"")</f>
        <v>20</v>
      </c>
      <c r="Q31" s="111">
        <f ca="1">IF(Q$4&lt;&gt;"",IF($D31&lt;&gt;"",IFERROR(VLOOKUP($D31,INDIRECT(CONCATENATE("Race",Q$4,"!B:S")),12,FALSE),$U$44+1),""),"")</f>
        <v>24</v>
      </c>
      <c r="R31" s="111">
        <f ca="1">IF(R$4&lt;&gt;"",IF($D31&lt;&gt;"",IFERROR(VLOOKUP($D31,INDIRECT(CONCATENATE("Race",R$4,"!B:S")),12,FALSE),$U$44+1),""),"")</f>
        <v>33</v>
      </c>
      <c r="S31" s="111">
        <f ca="1">IF(S$4&lt;&gt;"",IF($D31&lt;&gt;"",IFERROR(VLOOKUP($D31,INDIRECT(CONCATENATE("Race",S$4,"!B:S")),12,FALSE),$U$44+1),""),"")</f>
        <v>33</v>
      </c>
      <c r="T31" s="111">
        <f ca="1">IF(T$4&lt;&gt;"",IF($D31&lt;&gt;"",IFERROR(VLOOKUP($D31,INDIRECT(CONCATENATE("Race",T$4,"!B:S")),12,FALSE),$U$44+1),""),"")</f>
        <v>33</v>
      </c>
      <c r="U31" s="111">
        <f ca="1">IF(U$4&lt;&gt;"",IF($D31&lt;&gt;"",IFERROR(VLOOKUP($D31,INDIRECT(CONCATENATE("Race",U$4,"!B:S")),12,FALSE),$U$44+1),""),"")</f>
        <v>33</v>
      </c>
      <c r="V31" s="111">
        <f ca="1">IF(V$4&lt;&gt;"",IF($D31&lt;&gt;"",IFERROR(VLOOKUP($D31,INDIRECT(CONCATENATE("Race",V$4,"!B:S")),12,FALSE),$U$44+1),""),"")</f>
        <v>33</v>
      </c>
      <c r="W31" s="111">
        <f ca="1">IF(W$4&lt;&gt;"",IF($D31&lt;&gt;"",IFERROR(VLOOKUP($D31,INDIRECT(CONCATENATE("Race",W$4,"!B:S")),12,FALSE),$U$44+1),""),"")</f>
        <v>33</v>
      </c>
      <c r="X31" s="111">
        <f ca="1">IF(X$4&lt;&gt;"",IF($D31&lt;&gt;"",IFERROR(VLOOKUP($D31,INDIRECT(CONCATENATE("Race",X$4,"!B:S")),12,FALSE),$U$44+1),""),"")</f>
        <v>33</v>
      </c>
      <c r="Y31" s="111">
        <f ca="1">IF(Y$4&lt;&gt;"",IF($D31&lt;&gt;"",IFERROR(VLOOKUP($D31,INDIRECT(CONCATENATE("Race",Y$4,"!B:S")),12,FALSE),$U$44+1),""),"")</f>
        <v>33</v>
      </c>
      <c r="Z31" s="111" t="str">
        <f ca="1">IF(Z$4&lt;&gt;"",IF($D31&lt;&gt;"",IFERROR(VLOOKUP($D31,INDIRECT(CONCATENATE("Race",Z$4,"!B:S")),12,FALSE),$U$44+1),""),"")</f>
        <v/>
      </c>
      <c r="AA31" s="104">
        <f ca="1">IF(COUNT(L31:Z31)&gt;=1,SUM(AI31:AK31),"")</f>
        <v>-66</v>
      </c>
      <c r="AB31" s="105">
        <f ca="1">IF($D31&lt;&gt;"",SUM(L31:AA31),"")</f>
        <v>338</v>
      </c>
      <c r="AC31" s="106">
        <f ca="1">IFERROR(RANK(AB31,AB:AB,1),"")</f>
        <v>27</v>
      </c>
      <c r="AI31" s="107">
        <f t="shared" ca="1" si="0"/>
        <v>-33</v>
      </c>
      <c r="AJ31" s="107">
        <f t="shared" ca="1" si="1"/>
        <v>-33</v>
      </c>
      <c r="AK31" s="107">
        <f t="shared" ca="1" si="2"/>
        <v>0</v>
      </c>
    </row>
    <row r="32" spans="3:37" s="107" customFormat="1" ht="15.6" x14ac:dyDescent="0.25">
      <c r="C32" s="98">
        <v>29</v>
      </c>
      <c r="D32" s="97">
        <v>112608</v>
      </c>
      <c r="E32" s="99">
        <f>IF(D32&lt;&gt;"",IFERROR(VLOOKUP(D32,BoatRegister!F:H,2,FALSE),"NEW BOAT"),"")</f>
        <v>0</v>
      </c>
      <c r="F32" s="100" t="str">
        <f>IF(D32&lt;&gt;"",IFERROR(VLOOKUP($D32,BoatRegister!F:I,3,FALSE),"NEW BOAT"),"")</f>
        <v>Hobie 16</v>
      </c>
      <c r="G32" s="101">
        <f>IF(F32&lt;&gt;"",IFERROR(VLOOKUP($F32,BoatRegister!A:B,2,FALSE),50),"")</f>
        <v>1.21</v>
      </c>
      <c r="H32" s="101" t="str">
        <f>IF(SignOnSheet!F10&lt;&gt;"",IFERROR(VLOOKUP($F32,BoatRegister!A:D,3,FALSE),50),"")</f>
        <v>B</v>
      </c>
      <c r="I32" s="102">
        <f>IF(SignOnSheet!F10&lt;&gt;"",IFERROR(VLOOKUP($F32,BoatRegister!A:D,4,FALSE),50),"")</f>
        <v>3</v>
      </c>
      <c r="J32" s="100" t="str">
        <f>IF(D32&lt;&gt;"",IFERROR(CONCATENATE(VLOOKUP($D32,BoatRegister!F:M,8,FALSE)),"NEW HELM"),"")</f>
        <v>Charles Desmarquest-Savannah Desmarquest</v>
      </c>
      <c r="K32" s="103" t="str">
        <f>IF(D32&lt;&gt;"",IFERROR(CONCATENATE(VLOOKUP($D32,#REF!,6,FALSE)),"NEW BOAT"),"")</f>
        <v>NEW BOAT</v>
      </c>
      <c r="L32" s="111">
        <f ca="1">IF(L$4&lt;&gt;"",IF($D32&lt;&gt;"",IFERROR(VLOOKUP($D32,INDIRECT(CONCATENATE("Race",L$4,"!B:S")),12,FALSE),$U$44+1),""),"")</f>
        <v>22</v>
      </c>
      <c r="M32" s="111">
        <f ca="1">IF(M$4&lt;&gt;"",IF($D32&lt;&gt;"",IFERROR(VLOOKUP($D32,INDIRECT(CONCATENATE("Race",M$4,"!B:S")),12,FALSE),$U$44+1),""),"")</f>
        <v>21</v>
      </c>
      <c r="N32" s="111">
        <f ca="1">IF(N$4&lt;&gt;"",IF($D32&lt;&gt;"",IFERROR(VLOOKUP($D32,INDIRECT(CONCATENATE("Race",N$4,"!B:S")),12,FALSE),$U$44+1),""),"")</f>
        <v>22</v>
      </c>
      <c r="O32" s="111">
        <f ca="1">IF(O$4&lt;&gt;"",IF($D32&lt;&gt;"",IFERROR(VLOOKUP($D32,INDIRECT(CONCATENATE("Race",O$4,"!B:S")),12,FALSE),$U$44+1),""),"")</f>
        <v>33</v>
      </c>
      <c r="P32" s="111">
        <f ca="1">IF(P$4&lt;&gt;"",IF($D32&lt;&gt;"",IFERROR(VLOOKUP($D32,INDIRECT(CONCATENATE("Race",P$4,"!B:S")),12,FALSE),$U$44+1),""),"")</f>
        <v>18</v>
      </c>
      <c r="Q32" s="111">
        <f ca="1">IF(Q$4&lt;&gt;"",IF($D32&lt;&gt;"",IFERROR(VLOOKUP($D32,INDIRECT(CONCATENATE("Race",Q$4,"!B:S")),12,FALSE),$U$44+1),""),"")</f>
        <v>27</v>
      </c>
      <c r="R32" s="111">
        <f ca="1">IF(R$4&lt;&gt;"",IF($D32&lt;&gt;"",IFERROR(VLOOKUP($D32,INDIRECT(CONCATENATE("Race",R$4,"!B:S")),12,FALSE),$U$44+1),""),"")</f>
        <v>33</v>
      </c>
      <c r="S32" s="111">
        <f ca="1">IF(S$4&lt;&gt;"",IF($D32&lt;&gt;"",IFERROR(VLOOKUP($D32,INDIRECT(CONCATENATE("Race",S$4,"!B:S")),12,FALSE),$U$44+1),""),"")</f>
        <v>33</v>
      </c>
      <c r="T32" s="111">
        <f ca="1">IF(T$4&lt;&gt;"",IF($D32&lt;&gt;"",IFERROR(VLOOKUP($D32,INDIRECT(CONCATENATE("Race",T$4,"!B:S")),12,FALSE),$U$44+1),""),"")</f>
        <v>33</v>
      </c>
      <c r="U32" s="111">
        <f ca="1">IF(U$4&lt;&gt;"",IF($D32&lt;&gt;"",IFERROR(VLOOKUP($D32,INDIRECT(CONCATENATE("Race",U$4,"!B:S")),12,FALSE),$U$44+1),""),"")</f>
        <v>33</v>
      </c>
      <c r="V32" s="111">
        <f ca="1">IF(V$4&lt;&gt;"",IF($D32&lt;&gt;"",IFERROR(VLOOKUP($D32,INDIRECT(CONCATENATE("Race",V$4,"!B:S")),12,FALSE),$U$44+1),""),"")</f>
        <v>33</v>
      </c>
      <c r="W32" s="111">
        <f ca="1">IF(W$4&lt;&gt;"",IF($D32&lt;&gt;"",IFERROR(VLOOKUP($D32,INDIRECT(CONCATENATE("Race",W$4,"!B:S")),12,FALSE),$U$44+1),""),"")</f>
        <v>33</v>
      </c>
      <c r="X32" s="111">
        <f ca="1">IF(X$4&lt;&gt;"",IF($D32&lt;&gt;"",IFERROR(VLOOKUP($D32,INDIRECT(CONCATENATE("Race",X$4,"!B:S")),12,FALSE),$U$44+1),""),"")</f>
        <v>33</v>
      </c>
      <c r="Y32" s="111">
        <f ca="1">IF(Y$4&lt;&gt;"",IF($D32&lt;&gt;"",IFERROR(VLOOKUP($D32,INDIRECT(CONCATENATE("Race",Y$4,"!B:S")),12,FALSE),$U$44+1),""),"")</f>
        <v>33</v>
      </c>
      <c r="Z32" s="111" t="str">
        <f ca="1">IF(Z$4&lt;&gt;"",IF($D32&lt;&gt;"",IFERROR(VLOOKUP($D32,INDIRECT(CONCATENATE("Race",Z$4,"!B:S")),12,FALSE),$U$44+1),""),"")</f>
        <v/>
      </c>
      <c r="AA32" s="104">
        <f ca="1">IF(COUNT(L32:Z32)&gt;=1,SUM(AI32:AK32),"")</f>
        <v>-66</v>
      </c>
      <c r="AB32" s="105">
        <f ca="1">IF($D32&lt;&gt;"",SUM(L32:AA32),"")</f>
        <v>341</v>
      </c>
      <c r="AC32" s="106">
        <f ca="1">IFERROR(RANK(AB32,AB:AB,1),"")</f>
        <v>28</v>
      </c>
      <c r="AI32" s="107">
        <f t="shared" ca="1" si="0"/>
        <v>-33</v>
      </c>
      <c r="AJ32" s="107">
        <f t="shared" ca="1" si="1"/>
        <v>-33</v>
      </c>
      <c r="AK32" s="107">
        <f t="shared" ca="1" si="2"/>
        <v>0</v>
      </c>
    </row>
    <row r="33" spans="3:37" s="107" customFormat="1" ht="15.6" x14ac:dyDescent="0.25">
      <c r="C33" s="98">
        <v>30</v>
      </c>
      <c r="D33" s="97">
        <v>112483</v>
      </c>
      <c r="E33" s="99">
        <f>IF(D33&lt;&gt;"",IFERROR(VLOOKUP(D33,BoatRegister!F:H,2,FALSE),"NEW BOAT"),"")</f>
        <v>0</v>
      </c>
      <c r="F33" s="100" t="str">
        <f>IF(D33&lt;&gt;"",IFERROR(VLOOKUP($D33,BoatRegister!F:I,3,FALSE),"NEW BOAT"),"")</f>
        <v>Hobie 16</v>
      </c>
      <c r="G33" s="101">
        <f>IF(F33&lt;&gt;"",IFERROR(VLOOKUP($F33,BoatRegister!A:B,2,FALSE),50),"")</f>
        <v>1.21</v>
      </c>
      <c r="H33" s="101" t="str">
        <f>IF(SignOnSheet!F21&lt;&gt;"",IFERROR(VLOOKUP($F33,BoatRegister!A:D,3,FALSE),50),"")</f>
        <v>B</v>
      </c>
      <c r="I33" s="102">
        <f>IF(SignOnSheet!F21&lt;&gt;"",IFERROR(VLOOKUP($F33,BoatRegister!A:D,4,FALSE),50),"")</f>
        <v>3</v>
      </c>
      <c r="J33" s="100" t="str">
        <f>IF(D33&lt;&gt;"",IFERROR(CONCATENATE(VLOOKUP($D33,BoatRegister!F:M,8,FALSE)),"NEW HELM"),"")</f>
        <v>Tom Allen-Christina Balarin</v>
      </c>
      <c r="K33" s="103" t="str">
        <f>IF(D33&lt;&gt;"",IFERROR(CONCATENATE(VLOOKUP($D33,#REF!,6,FALSE)),"NEW BOAT"),"")</f>
        <v>NEW BOAT</v>
      </c>
      <c r="L33" s="111">
        <f ca="1">IF(L$4&lt;&gt;"",IF($D33&lt;&gt;"",IFERROR(VLOOKUP($D33,INDIRECT(CONCATENATE("Race",L$4,"!B:S")),12,FALSE),$U$44+1),""),"")</f>
        <v>25</v>
      </c>
      <c r="M33" s="111">
        <f ca="1">IF(M$4&lt;&gt;"",IF($D33&lt;&gt;"",IFERROR(VLOOKUP($D33,INDIRECT(CONCATENATE("Race",M$4,"!B:S")),12,FALSE),$U$44+1),""),"")</f>
        <v>24</v>
      </c>
      <c r="N33" s="111">
        <f ca="1">IF(N$4&lt;&gt;"",IF($D33&lt;&gt;"",IFERROR(VLOOKUP($D33,INDIRECT(CONCATENATE("Race",N$4,"!B:S")),12,FALSE),$U$44+1),""),"")</f>
        <v>33</v>
      </c>
      <c r="O33" s="111">
        <f ca="1">IF(O$4&lt;&gt;"",IF($D33&lt;&gt;"",IFERROR(VLOOKUP($D33,INDIRECT(CONCATENATE("Race",O$4,"!B:S")),12,FALSE),$U$44+1),""),"")</f>
        <v>33</v>
      </c>
      <c r="P33" s="111">
        <f ca="1">IF(P$4&lt;&gt;"",IF($D33&lt;&gt;"",IFERROR(VLOOKUP($D33,INDIRECT(CONCATENATE("Race",P$4,"!B:S")),12,FALSE),$U$44+1),""),"")</f>
        <v>27</v>
      </c>
      <c r="Q33" s="111">
        <f ca="1">IF(Q$4&lt;&gt;"",IF($D33&lt;&gt;"",IFERROR(VLOOKUP($D33,INDIRECT(CONCATENATE("Race",Q$4,"!B:S")),12,FALSE),$U$44+1),""),"")</f>
        <v>33</v>
      </c>
      <c r="R33" s="111">
        <f ca="1">IF(R$4&lt;&gt;"",IF($D33&lt;&gt;"",IFERROR(VLOOKUP($D33,INDIRECT(CONCATENATE("Race",R$4,"!B:S")),12,FALSE),$U$44+1),""),"")</f>
        <v>33</v>
      </c>
      <c r="S33" s="111">
        <f ca="1">IF(S$4&lt;&gt;"",IF($D33&lt;&gt;"",IFERROR(VLOOKUP($D33,INDIRECT(CONCATENATE("Race",S$4,"!B:S")),12,FALSE),$U$44+1),""),"")</f>
        <v>33</v>
      </c>
      <c r="T33" s="111">
        <f ca="1">IF(T$4&lt;&gt;"",IF($D33&lt;&gt;"",IFERROR(VLOOKUP($D33,INDIRECT(CONCATENATE("Race",T$4,"!B:S")),12,FALSE),$U$44+1),""),"")</f>
        <v>19</v>
      </c>
      <c r="U33" s="111">
        <f ca="1">IF(U$4&lt;&gt;"",IF($D33&lt;&gt;"",IFERROR(VLOOKUP($D33,INDIRECT(CONCATENATE("Race",U$4,"!B:S")),12,FALSE),$U$44+1),""),"")</f>
        <v>19</v>
      </c>
      <c r="V33" s="111">
        <f ca="1">IF(V$4&lt;&gt;"",IF($D33&lt;&gt;"",IFERROR(VLOOKUP($D33,INDIRECT(CONCATENATE("Race",V$4,"!B:S")),12,FALSE),$U$44+1),""),"")</f>
        <v>33</v>
      </c>
      <c r="W33" s="111">
        <f ca="1">IF(W$4&lt;&gt;"",IF($D33&lt;&gt;"",IFERROR(VLOOKUP($D33,INDIRECT(CONCATENATE("Race",W$4,"!B:S")),12,FALSE),$U$44+1),""),"")</f>
        <v>33</v>
      </c>
      <c r="X33" s="111">
        <f ca="1">IF(X$4&lt;&gt;"",IF($D33&lt;&gt;"",IFERROR(VLOOKUP($D33,INDIRECT(CONCATENATE("Race",X$4,"!B:S")),12,FALSE),$U$44+1),""),"")</f>
        <v>33</v>
      </c>
      <c r="Y33" s="111">
        <f ca="1">IF(Y$4&lt;&gt;"",IF($D33&lt;&gt;"",IFERROR(VLOOKUP($D33,INDIRECT(CONCATENATE("Race",Y$4,"!B:S")),12,FALSE),$U$44+1),""),"")</f>
        <v>33</v>
      </c>
      <c r="Z33" s="111" t="str">
        <f ca="1">IF(Z$4&lt;&gt;"",IF($D33&lt;&gt;"",IFERROR(VLOOKUP($D33,INDIRECT(CONCATENATE("Race",Z$4,"!B:S")),12,FALSE),$U$44+1),""),"")</f>
        <v/>
      </c>
      <c r="AA33" s="104">
        <f ca="1">IF(COUNT(L33:Z33)&gt;=1,SUM(AI33:AK33),"")</f>
        <v>-66</v>
      </c>
      <c r="AB33" s="105">
        <f ca="1">IF($D33&lt;&gt;"",SUM(L33:AA33),"")</f>
        <v>345</v>
      </c>
      <c r="AC33" s="106">
        <f ca="1">IFERROR(RANK(AB33,AB:AB,1),"")</f>
        <v>29</v>
      </c>
      <c r="AI33" s="107">
        <f t="shared" ca="1" si="0"/>
        <v>-33</v>
      </c>
      <c r="AJ33" s="107">
        <f t="shared" ca="1" si="1"/>
        <v>-33</v>
      </c>
      <c r="AK33" s="107">
        <f t="shared" ca="1" si="2"/>
        <v>0</v>
      </c>
    </row>
    <row r="34" spans="3:37" s="107" customFormat="1" ht="15.6" x14ac:dyDescent="0.25">
      <c r="C34" s="98">
        <v>32</v>
      </c>
      <c r="D34" s="97">
        <v>75</v>
      </c>
      <c r="E34" s="99">
        <f>IF(D34&lt;&gt;"",IFERROR(VLOOKUP(D34,BoatRegister!F:H,2,FALSE),"NEW BOAT"),"")</f>
        <v>0</v>
      </c>
      <c r="F34" s="100" t="str">
        <f>IF(D34&lt;&gt;"",IFERROR(VLOOKUP($D34,BoatRegister!F:I,3,FALSE),"NEW BOAT"),"")</f>
        <v>Nacra 5.0</v>
      </c>
      <c r="G34" s="101">
        <f>IF(F34&lt;&gt;"",IFERROR(VLOOKUP($F34,BoatRegister!A:B,2,FALSE),50),"")</f>
        <v>1.21</v>
      </c>
      <c r="H34" s="101" t="str">
        <f>IF(SignOnSheet!F34&lt;&gt;"",IFERROR(VLOOKUP($F34,BoatRegister!A:D,3,FALSE),50),"")</f>
        <v>B</v>
      </c>
      <c r="I34" s="102">
        <f>IF(SignOnSheet!F34&lt;&gt;"",IFERROR(VLOOKUP($F34,BoatRegister!A:D,4,FALSE),50),"")</f>
        <v>3</v>
      </c>
      <c r="J34" s="100" t="str">
        <f>IF(D34&lt;&gt;"",IFERROR(CONCATENATE(VLOOKUP($D34,BoatRegister!F:M,8,FALSE)),"NEW HELM"),"")</f>
        <v>Erwin Telemans-Lenno Telemans</v>
      </c>
      <c r="K34" s="103" t="str">
        <f>IF(D34&lt;&gt;"",IFERROR(CONCATENATE(VLOOKUP($D34,#REF!,6,FALSE)),"NEW BOAT"),"")</f>
        <v>NEW BOAT</v>
      </c>
      <c r="L34" s="111">
        <f ca="1">IF(L$4&lt;&gt;"",IF($D34&lt;&gt;"",IFERROR(VLOOKUP($D34,INDIRECT(CONCATENATE("Race",L$4,"!B:S")),12,FALSE),$U$44+1),""),"")</f>
        <v>21</v>
      </c>
      <c r="M34" s="111">
        <f ca="1">IF(M$4&lt;&gt;"",IF($D34&lt;&gt;"",IFERROR(VLOOKUP($D34,INDIRECT(CONCATENATE("Race",M$4,"!B:S")),12,FALSE),$U$44+1),""),"")</f>
        <v>20</v>
      </c>
      <c r="N34" s="111">
        <f ca="1">IF(N$4&lt;&gt;"",IF($D34&lt;&gt;"",IFERROR(VLOOKUP($D34,INDIRECT(CONCATENATE("Race",N$4,"!B:S")),12,FALSE),$U$44+1),""),"")</f>
        <v>33</v>
      </c>
      <c r="O34" s="111">
        <f ca="1">IF(O$4&lt;&gt;"",IF($D34&lt;&gt;"",IFERROR(VLOOKUP($D34,INDIRECT(CONCATENATE("Race",O$4,"!B:S")),12,FALSE),$U$44+1),""),"")</f>
        <v>20</v>
      </c>
      <c r="P34" s="111">
        <f ca="1">IF(P$4&lt;&gt;"",IF($D34&lt;&gt;"",IFERROR(VLOOKUP($D34,INDIRECT(CONCATENATE("Race",P$4,"!B:S")),12,FALSE),$U$44+1),""),"")</f>
        <v>33</v>
      </c>
      <c r="Q34" s="111">
        <f ca="1">IF(Q$4&lt;&gt;"",IF($D34&lt;&gt;"",IFERROR(VLOOKUP($D34,INDIRECT(CONCATENATE("Race",Q$4,"!B:S")),12,FALSE),$U$44+1),""),"")</f>
        <v>33</v>
      </c>
      <c r="R34" s="111">
        <f ca="1">IF(R$4&lt;&gt;"",IF($D34&lt;&gt;"",IFERROR(VLOOKUP($D34,INDIRECT(CONCATENATE("Race",R$4,"!B:S")),12,FALSE),$U$44+1),""),"")</f>
        <v>33</v>
      </c>
      <c r="S34" s="111">
        <f ca="1">IF(S$4&lt;&gt;"",IF($D34&lt;&gt;"",IFERROR(VLOOKUP($D34,INDIRECT(CONCATENATE("Race",S$4,"!B:S")),12,FALSE),$U$44+1),""),"")</f>
        <v>33</v>
      </c>
      <c r="T34" s="111">
        <f ca="1">IF(T$4&lt;&gt;"",IF($D34&lt;&gt;"",IFERROR(VLOOKUP($D34,INDIRECT(CONCATENATE("Race",T$4,"!B:S")),12,FALSE),$U$44+1),""),"")</f>
        <v>33</v>
      </c>
      <c r="U34" s="111">
        <f ca="1">IF(U$4&lt;&gt;"",IF($D34&lt;&gt;"",IFERROR(VLOOKUP($D34,INDIRECT(CONCATENATE("Race",U$4,"!B:S")),12,FALSE),$U$44+1),""),"")</f>
        <v>33</v>
      </c>
      <c r="V34" s="111">
        <f ca="1">IF(V$4&lt;&gt;"",IF($D34&lt;&gt;"",IFERROR(VLOOKUP($D34,INDIRECT(CONCATENATE("Race",V$4,"!B:S")),12,FALSE),$U$44+1),""),"")</f>
        <v>33</v>
      </c>
      <c r="W34" s="111">
        <f ca="1">IF(W$4&lt;&gt;"",IF($D34&lt;&gt;"",IFERROR(VLOOKUP($D34,INDIRECT(CONCATENATE("Race",W$4,"!B:S")),12,FALSE),$U$44+1),""),"")</f>
        <v>33</v>
      </c>
      <c r="X34" s="111">
        <f ca="1">IF(X$4&lt;&gt;"",IF($D34&lt;&gt;"",IFERROR(VLOOKUP($D34,INDIRECT(CONCATENATE("Race",X$4,"!B:S")),12,FALSE),$U$44+1),""),"")</f>
        <v>33</v>
      </c>
      <c r="Y34" s="111">
        <f ca="1">IF(Y$4&lt;&gt;"",IF($D34&lt;&gt;"",IFERROR(VLOOKUP($D34,INDIRECT(CONCATENATE("Race",Y$4,"!B:S")),12,FALSE),$U$44+1),""),"")</f>
        <v>33</v>
      </c>
      <c r="Z34" s="111" t="str">
        <f ca="1">IF(Z$4&lt;&gt;"",IF($D34&lt;&gt;"",IFERROR(VLOOKUP($D34,INDIRECT(CONCATENATE("Race",Z$4,"!B:S")),12,FALSE),$U$44+1),""),"")</f>
        <v/>
      </c>
      <c r="AA34" s="104">
        <f ca="1">IF(COUNT(L34:Z34)&gt;=1,SUM(AI34:AK34),"")</f>
        <v>-66</v>
      </c>
      <c r="AB34" s="105">
        <f ca="1">IF($D34&lt;&gt;"",SUM(L34:AA34),"")</f>
        <v>358</v>
      </c>
      <c r="AC34" s="106">
        <f ca="1">IFERROR(RANK(AB34,AB:AB,1),"")</f>
        <v>30</v>
      </c>
      <c r="AI34" s="107">
        <f t="shared" ca="1" si="0"/>
        <v>-33</v>
      </c>
      <c r="AJ34" s="107">
        <f t="shared" ca="1" si="1"/>
        <v>-33</v>
      </c>
      <c r="AK34" s="107">
        <f t="shared" ca="1" si="2"/>
        <v>0</v>
      </c>
    </row>
    <row r="35" spans="3:37" s="107" customFormat="1" ht="15.6" x14ac:dyDescent="0.25">
      <c r="C35" s="98">
        <v>33</v>
      </c>
      <c r="D35" s="97">
        <v>9039</v>
      </c>
      <c r="E35" s="99">
        <f>IF(D35&lt;&gt;"",IFERROR(VLOOKUP(D35,BoatRegister!F:H,2,FALSE),"NEW BOAT"),"")</f>
        <v>0</v>
      </c>
      <c r="F35" s="100" t="str">
        <f>IF(D35&lt;&gt;"",IFERROR(VLOOKUP($D35,BoatRegister!F:I,3,FALSE),"NEW BOAT"),"")</f>
        <v>Hobie Tiger 18</v>
      </c>
      <c r="G35" s="101">
        <f>IF(F35&lt;&gt;"",IFERROR(VLOOKUP($F35,BoatRegister!A:B,2,FALSE),50),"")</f>
        <v>1</v>
      </c>
      <c r="H35" s="101" t="str">
        <f>IF(SignOnSheet!F25&lt;&gt;"",IFERROR(VLOOKUP($F35,BoatRegister!A:D,3,FALSE),50),"")</f>
        <v>A</v>
      </c>
      <c r="I35" s="102">
        <f>IF(SignOnSheet!F25&lt;&gt;"",IFERROR(VLOOKUP($F35,BoatRegister!A:D,4,FALSE),50),"")</f>
        <v>4</v>
      </c>
      <c r="J35" s="100" t="str">
        <f>IF(D35&lt;&gt;"",IFERROR(CONCATENATE(VLOOKUP($D35,BoatRegister!F:M,8,FALSE)),"NEW HELM"),"")</f>
        <v>Richard Stephens-Tamzin Mulline</v>
      </c>
      <c r="K35" s="103" t="str">
        <f>IF(D35&lt;&gt;"",IFERROR(CONCATENATE(VLOOKUP($D35,#REF!,6,FALSE)),"NEW BOAT"),"")</f>
        <v>NEW BOAT</v>
      </c>
      <c r="L35" s="111">
        <f ca="1">IF(L$4&lt;&gt;"",IF($D35&lt;&gt;"",IFERROR(VLOOKUP($D35,INDIRECT(CONCATENATE("Race",L$4,"!B:S")),12,FALSE),$U$44+1),""),"")</f>
        <v>33</v>
      </c>
      <c r="M35" s="111">
        <f ca="1">IF(M$4&lt;&gt;"",IF($D35&lt;&gt;"",IFERROR(VLOOKUP($D35,INDIRECT(CONCATENATE("Race",M$4,"!B:S")),12,FALSE),$U$44+1),""),"")</f>
        <v>33</v>
      </c>
      <c r="N35" s="111">
        <f ca="1">IF(N$4&lt;&gt;"",IF($D35&lt;&gt;"",IFERROR(VLOOKUP($D35,INDIRECT(CONCATENATE("Race",N$4,"!B:S")),12,FALSE),$U$44+1),""),"")</f>
        <v>33</v>
      </c>
      <c r="O35" s="111">
        <f ca="1">IF(O$4&lt;&gt;"",IF($D35&lt;&gt;"",IFERROR(VLOOKUP($D35,INDIRECT(CONCATENATE("Race",O$4,"!B:S")),12,FALSE),$U$44+1),""),"")</f>
        <v>33</v>
      </c>
      <c r="P35" s="111">
        <f ca="1">IF(P$4&lt;&gt;"",IF($D35&lt;&gt;"",IFERROR(VLOOKUP($D35,INDIRECT(CONCATENATE("Race",P$4,"!B:S")),12,FALSE),$U$44+1),""),"")</f>
        <v>33</v>
      </c>
      <c r="Q35" s="111">
        <f ca="1">IF(Q$4&lt;&gt;"",IF($D35&lt;&gt;"",IFERROR(VLOOKUP($D35,INDIRECT(CONCATENATE("Race",Q$4,"!B:S")),12,FALSE),$U$44+1),""),"")</f>
        <v>33</v>
      </c>
      <c r="R35" s="111">
        <f ca="1">IF(R$4&lt;&gt;"",IF($D35&lt;&gt;"",IFERROR(VLOOKUP($D35,INDIRECT(CONCATENATE("Race",R$4,"!B:S")),12,FALSE),$U$44+1),""),"")</f>
        <v>33</v>
      </c>
      <c r="S35" s="111">
        <f ca="1">IF(S$4&lt;&gt;"",IF($D35&lt;&gt;"",IFERROR(VLOOKUP($D35,INDIRECT(CONCATENATE("Race",S$4,"!B:S")),12,FALSE),$U$44+1),""),"")</f>
        <v>33</v>
      </c>
      <c r="T35" s="111">
        <f ca="1">IF(T$4&lt;&gt;"",IF($D35&lt;&gt;"",IFERROR(VLOOKUP($D35,INDIRECT(CONCATENATE("Race",T$4,"!B:S")),12,FALSE),$U$44+1),""),"")</f>
        <v>33</v>
      </c>
      <c r="U35" s="111">
        <f ca="1">IF(U$4&lt;&gt;"",IF($D35&lt;&gt;"",IFERROR(VLOOKUP($D35,INDIRECT(CONCATENATE("Race",U$4,"!B:S")),12,FALSE),$U$44+1),""),"")</f>
        <v>33</v>
      </c>
      <c r="V35" s="111">
        <f ca="1">IF(V$4&lt;&gt;"",IF($D35&lt;&gt;"",IFERROR(VLOOKUP($D35,INDIRECT(CONCATENATE("Race",V$4,"!B:S")),12,FALSE),$U$44+1),""),"")</f>
        <v>33</v>
      </c>
      <c r="W35" s="111">
        <f ca="1">IF(W$4&lt;&gt;"",IF($D35&lt;&gt;"",IFERROR(VLOOKUP($D35,INDIRECT(CONCATENATE("Race",W$4,"!B:S")),12,FALSE),$U$44+1),""),"")</f>
        <v>33</v>
      </c>
      <c r="X35" s="111">
        <f ca="1">IF(X$4&lt;&gt;"",IF($D35&lt;&gt;"",IFERROR(VLOOKUP($D35,INDIRECT(CONCATENATE("Race",X$4,"!B:S")),12,FALSE),$U$44+1),""),"")</f>
        <v>33</v>
      </c>
      <c r="Y35" s="111">
        <f ca="1">IF(Y$4&lt;&gt;"",IF($D35&lt;&gt;"",IFERROR(VLOOKUP($D35,INDIRECT(CONCATENATE("Race",Y$4,"!B:S")),12,FALSE),$U$44+1),""),"")</f>
        <v>33</v>
      </c>
      <c r="Z35" s="111" t="str">
        <f ca="1">IF(Z$4&lt;&gt;"",IF($D35&lt;&gt;"",IFERROR(VLOOKUP($D35,INDIRECT(CONCATENATE("Race",Z$4,"!B:S")),12,FALSE),$U$44+1),""),"")</f>
        <v/>
      </c>
      <c r="AA35" s="104">
        <f ca="1">IF(COUNT(L35:Z35)&gt;=1,SUM(AI35:AK35),"")</f>
        <v>-66</v>
      </c>
      <c r="AB35" s="105">
        <f ca="1">IF($D35&lt;&gt;"",SUM(L35:AA35),"")</f>
        <v>396</v>
      </c>
      <c r="AC35" s="106">
        <f ca="1">IFERROR(RANK(AB35,AB:AB,1),"")</f>
        <v>31</v>
      </c>
      <c r="AI35" s="107">
        <f t="shared" ca="1" si="0"/>
        <v>-33</v>
      </c>
      <c r="AJ35" s="107">
        <f t="shared" ca="1" si="1"/>
        <v>-33</v>
      </c>
      <c r="AK35" s="107">
        <f t="shared" ca="1" si="2"/>
        <v>0</v>
      </c>
    </row>
    <row r="36" spans="3:37" s="107" customFormat="1" ht="15.6" x14ac:dyDescent="0.25">
      <c r="C36" s="98">
        <v>35</v>
      </c>
      <c r="D36" s="97">
        <v>1548</v>
      </c>
      <c r="E36" s="99">
        <f>IF(D36&lt;&gt;"",IFERROR(VLOOKUP(D36,BoatRegister!F:H,2,FALSE),"NEW BOAT"),"")</f>
        <v>0</v>
      </c>
      <c r="F36" s="100" t="str">
        <f>IF(D36&lt;&gt;"",IFERROR(VLOOKUP($D36,BoatRegister!F:I,3,FALSE),"NEW BOAT"),"")</f>
        <v>Hobie Tiger 18</v>
      </c>
      <c r="G36" s="101">
        <f>IF(F36&lt;&gt;"",IFERROR(VLOOKUP($F36,BoatRegister!A:B,2,FALSE),50),"")</f>
        <v>1</v>
      </c>
      <c r="H36" s="101" t="str">
        <f>IF(SignOnSheet!F26&lt;&gt;"",IFERROR(VLOOKUP($F36,BoatRegister!A:D,3,FALSE),50),"")</f>
        <v>A</v>
      </c>
      <c r="I36" s="102">
        <f>IF(SignOnSheet!F26&lt;&gt;"",IFERROR(VLOOKUP($F36,BoatRegister!A:D,4,FALSE),50),"")</f>
        <v>4</v>
      </c>
      <c r="J36" s="100" t="str">
        <f>IF(D36&lt;&gt;"",IFERROR(CONCATENATE(VLOOKUP($D36,BoatRegister!F:M,8,FALSE)),"NEW HELM"),"")</f>
        <v>Ronald Gerritsen-Anno van der Meer</v>
      </c>
      <c r="K36" s="103" t="str">
        <f>IF(D36&lt;&gt;"",IFERROR(CONCATENATE(VLOOKUP($D36,#REF!,6,FALSE)),"NEW BOAT"),"")</f>
        <v>NEW BOAT</v>
      </c>
      <c r="L36" s="111">
        <f ca="1">IF(L$4&lt;&gt;"",IF($D36&lt;&gt;"",IFERROR(VLOOKUP($D36,INDIRECT(CONCATENATE("Race",L$4,"!B:S")),12,FALSE),$U$44+1),""),"")</f>
        <v>33</v>
      </c>
      <c r="M36" s="111">
        <f ca="1">IF(M$4&lt;&gt;"",IF($D36&lt;&gt;"",IFERROR(VLOOKUP($D36,INDIRECT(CONCATENATE("Race",M$4,"!B:S")),12,FALSE),$U$44+1),""),"")</f>
        <v>33</v>
      </c>
      <c r="N36" s="111">
        <f ca="1">IF(N$4&lt;&gt;"",IF($D36&lt;&gt;"",IFERROR(VLOOKUP($D36,INDIRECT(CONCATENATE("Race",N$4,"!B:S")),12,FALSE),$U$44+1),""),"")</f>
        <v>33</v>
      </c>
      <c r="O36" s="111">
        <f ca="1">IF(O$4&lt;&gt;"",IF($D36&lt;&gt;"",IFERROR(VLOOKUP($D36,INDIRECT(CONCATENATE("Race",O$4,"!B:S")),12,FALSE),$U$44+1),""),"")</f>
        <v>33</v>
      </c>
      <c r="P36" s="111">
        <f ca="1">IF(P$4&lt;&gt;"",IF($D36&lt;&gt;"",IFERROR(VLOOKUP($D36,INDIRECT(CONCATENATE("Race",P$4,"!B:S")),12,FALSE),$U$44+1),""),"")</f>
        <v>33</v>
      </c>
      <c r="Q36" s="111">
        <f ca="1">IF(Q$4&lt;&gt;"",IF($D36&lt;&gt;"",IFERROR(VLOOKUP($D36,INDIRECT(CONCATENATE("Race",Q$4,"!B:S")),12,FALSE),$U$44+1),""),"")</f>
        <v>33</v>
      </c>
      <c r="R36" s="111">
        <f ca="1">IF(R$4&lt;&gt;"",IF($D36&lt;&gt;"",IFERROR(VLOOKUP($D36,INDIRECT(CONCATENATE("Race",R$4,"!B:S")),12,FALSE),$U$44+1),""),"")</f>
        <v>33</v>
      </c>
      <c r="S36" s="111">
        <f ca="1">IF(S$4&lt;&gt;"",IF($D36&lt;&gt;"",IFERROR(VLOOKUP($D36,INDIRECT(CONCATENATE("Race",S$4,"!B:S")),12,FALSE),$U$44+1),""),"")</f>
        <v>33</v>
      </c>
      <c r="T36" s="111">
        <f ca="1">IF(T$4&lt;&gt;"",IF($D36&lt;&gt;"",IFERROR(VLOOKUP($D36,INDIRECT(CONCATENATE("Race",T$4,"!B:S")),12,FALSE),$U$44+1),""),"")</f>
        <v>33</v>
      </c>
      <c r="U36" s="111">
        <f ca="1">IF(U$4&lt;&gt;"",IF($D36&lt;&gt;"",IFERROR(VLOOKUP($D36,INDIRECT(CONCATENATE("Race",U$4,"!B:S")),12,FALSE),$U$44+1),""),"")</f>
        <v>33</v>
      </c>
      <c r="V36" s="111">
        <f ca="1">IF(V$4&lt;&gt;"",IF($D36&lt;&gt;"",IFERROR(VLOOKUP($D36,INDIRECT(CONCATENATE("Race",V$4,"!B:S")),12,FALSE),$U$44+1),""),"")</f>
        <v>33</v>
      </c>
      <c r="W36" s="111">
        <f ca="1">IF(W$4&lt;&gt;"",IF($D36&lt;&gt;"",IFERROR(VLOOKUP($D36,INDIRECT(CONCATENATE("Race",W$4,"!B:S")),12,FALSE),$U$44+1),""),"")</f>
        <v>33</v>
      </c>
      <c r="X36" s="111">
        <f ca="1">IF(X$4&lt;&gt;"",IF($D36&lt;&gt;"",IFERROR(VLOOKUP($D36,INDIRECT(CONCATENATE("Race",X$4,"!B:S")),12,FALSE),$U$44+1),""),"")</f>
        <v>33</v>
      </c>
      <c r="Y36" s="111">
        <f ca="1">IF(Y$4&lt;&gt;"",IF($D36&lt;&gt;"",IFERROR(VLOOKUP($D36,INDIRECT(CONCATENATE("Race",Y$4,"!B:S")),12,FALSE),$U$44+1),""),"")</f>
        <v>33</v>
      </c>
      <c r="Z36" s="111" t="str">
        <f ca="1">IF(Z$4&lt;&gt;"",IF($D36&lt;&gt;"",IFERROR(VLOOKUP($D36,INDIRECT(CONCATENATE("Race",Z$4,"!B:S")),12,FALSE),$U$44+1),""),"")</f>
        <v/>
      </c>
      <c r="AA36" s="104">
        <f ca="1">IF(COUNT(L36:Z36)&gt;=1,SUM(AI36:AK36),"")</f>
        <v>-66</v>
      </c>
      <c r="AB36" s="105">
        <f ca="1">IF($D36&lt;&gt;"",SUM(L36:AA36),"")</f>
        <v>396</v>
      </c>
      <c r="AC36" s="106">
        <f ca="1">IFERROR(RANK(AB36,AB:AB,1),"")</f>
        <v>31</v>
      </c>
      <c r="AI36" s="107">
        <f t="shared" ca="1" si="0"/>
        <v>-33</v>
      </c>
      <c r="AJ36" s="107">
        <f t="shared" ca="1" si="1"/>
        <v>-33</v>
      </c>
      <c r="AK36" s="107">
        <f t="shared" ca="1" si="2"/>
        <v>0</v>
      </c>
    </row>
    <row r="37" spans="3:37" s="107" customFormat="1" ht="15.6" x14ac:dyDescent="0.25">
      <c r="C37" s="98">
        <v>34</v>
      </c>
      <c r="D37" s="97"/>
      <c r="E37" s="99" t="str">
        <f>IF(D37&lt;&gt;"",IFERROR(VLOOKUP(D37,BoatRegister!F:H,2,FALSE),"NEW BOAT"),"")</f>
        <v/>
      </c>
      <c r="F37" s="100" t="str">
        <f>IF(D37&lt;&gt;"",IFERROR(VLOOKUP($D37,BoatRegister!F:I,3,FALSE),"NEW BOAT"),"")</f>
        <v/>
      </c>
      <c r="G37" s="101" t="str">
        <f>IF(F37&lt;&gt;"",IFERROR(VLOOKUP($F37,BoatRegister!A:B,2,FALSE),50),"")</f>
        <v/>
      </c>
      <c r="H37" s="101" t="str">
        <f>IF(SignOnSheet!F37&lt;&gt;"",IFERROR(VLOOKUP($F37,BoatRegister!A:D,3,FALSE),50),"")</f>
        <v/>
      </c>
      <c r="I37" s="102" t="str">
        <f>IF(SignOnSheet!F37&lt;&gt;"",IFERROR(VLOOKUP($F37,BoatRegister!A:D,4,FALSE),50),"")</f>
        <v/>
      </c>
      <c r="J37" s="100" t="str">
        <f>IF(D37&lt;&gt;"",IFERROR(CONCATENATE(VLOOKUP($D37,BoatRegister!F:M,8,FALSE)),"NEW HELM"),"")</f>
        <v/>
      </c>
      <c r="K37" s="103" t="str">
        <f>IF(D37&lt;&gt;"",IFERROR(CONCATENATE(VLOOKUP($D37,#REF!,6,FALSE)),"NEW BOAT"),"")</f>
        <v/>
      </c>
      <c r="L37" s="111" t="str">
        <f ca="1">IF(L$4&lt;&gt;"",IF($D37&lt;&gt;"",IFERROR(VLOOKUP($D37,INDIRECT(CONCATENATE("Race",L$4,"!B:S")),12,FALSE),$U$44+1),""),"")</f>
        <v/>
      </c>
      <c r="M37" s="111" t="str">
        <f ca="1">IF(M$4&lt;&gt;"",IF($D37&lt;&gt;"",IFERROR(VLOOKUP($D37,INDIRECT(CONCATENATE("Race",M$4,"!B:S")),12,FALSE),$U$44+1),""),"")</f>
        <v/>
      </c>
      <c r="N37" s="111" t="str">
        <f ca="1">IF(N$4&lt;&gt;"",IF($D37&lt;&gt;"",IFERROR(VLOOKUP($D37,INDIRECT(CONCATENATE("Race",N$4,"!B:S")),12,FALSE),$U$44+1),""),"")</f>
        <v/>
      </c>
      <c r="O37" s="111" t="str">
        <f ca="1">IF(O$4&lt;&gt;"",IF($D37&lt;&gt;"",IFERROR(VLOOKUP($D37,INDIRECT(CONCATENATE("Race",O$4,"!B:S")),12,FALSE),$U$44+1),""),"")</f>
        <v/>
      </c>
      <c r="P37" s="111" t="str">
        <f ca="1">IF(P$4&lt;&gt;"",IF($D37&lt;&gt;"",IFERROR(VLOOKUP($D37,INDIRECT(CONCATENATE("Race",P$4,"!B:S")),12,FALSE),$U$44+1),""),"")</f>
        <v/>
      </c>
      <c r="Q37" s="111" t="str">
        <f ca="1">IF(Q$4&lt;&gt;"",IF($D37&lt;&gt;"",IFERROR(VLOOKUP($D37,INDIRECT(CONCATENATE("Race",Q$4,"!B:S")),12,FALSE),$U$44+1),""),"")</f>
        <v/>
      </c>
      <c r="R37" s="111" t="str">
        <f ca="1">IF(R$4&lt;&gt;"",IF($D37&lt;&gt;"",IFERROR(VLOOKUP($D37,INDIRECT(CONCATENATE("Race",R$4,"!B:S")),12,FALSE),$U$44+1),""),"")</f>
        <v/>
      </c>
      <c r="S37" s="111" t="str">
        <f ca="1">IF(S$4&lt;&gt;"",IF($D37&lt;&gt;"",IFERROR(VLOOKUP($D37,INDIRECT(CONCATENATE("Race",S$4,"!B:S")),12,FALSE),$U$44+1),""),"")</f>
        <v/>
      </c>
      <c r="T37" s="111" t="str">
        <f ca="1">IF(T$4&lt;&gt;"",IF($D37&lt;&gt;"",IFERROR(VLOOKUP($D37,INDIRECT(CONCATENATE("Race",T$4,"!B:S")),12,FALSE),$U$44+1),""),"")</f>
        <v/>
      </c>
      <c r="U37" s="111" t="str">
        <f ca="1">IF(U$4&lt;&gt;"",IF($D37&lt;&gt;"",IFERROR(VLOOKUP($D37,INDIRECT(CONCATENATE("Race",U$4,"!B:S")),12,FALSE),$U$44+1),""),"")</f>
        <v/>
      </c>
      <c r="V37" s="111" t="str">
        <f ca="1">IF(V$4&lt;&gt;"",IF($D37&lt;&gt;"",IFERROR(VLOOKUP($D37,INDIRECT(CONCATENATE("Race",V$4,"!B:S")),12,FALSE),$U$44+1),""),"")</f>
        <v/>
      </c>
      <c r="W37" s="111" t="str">
        <f ca="1">IF(W$4&lt;&gt;"",IF($D37&lt;&gt;"",IFERROR(VLOOKUP($D37,INDIRECT(CONCATENATE("Race",W$4,"!B:S")),12,FALSE),$U$44+1),""),"")</f>
        <v/>
      </c>
      <c r="X37" s="111" t="str">
        <f ca="1">IF(X$4&lt;&gt;"",IF($D37&lt;&gt;"",IFERROR(VLOOKUP($D37,INDIRECT(CONCATENATE("Race",X$4,"!B:S")),12,FALSE),$U$44+1),""),"")</f>
        <v/>
      </c>
      <c r="Y37" s="111" t="str">
        <f ca="1">IF(Y$4&lt;&gt;"",IF($D37&lt;&gt;"",IFERROR(VLOOKUP($D37,INDIRECT(CONCATENATE("Race",Y$4,"!B:S")),12,FALSE),$U$44+1),""),"")</f>
        <v/>
      </c>
      <c r="Z37" s="111" t="str">
        <f ca="1">IF(Z$4&lt;&gt;"",IF($D37&lt;&gt;"",IFERROR(VLOOKUP($D37,INDIRECT(CONCATENATE("Race",Z$4,"!B:S")),12,FALSE),$U$44+1),""),"")</f>
        <v/>
      </c>
      <c r="AA37" s="104" t="str">
        <f ca="1">IF(COUNT(L37:Z37)&gt;=1,SUM(AI37:AK37),"")</f>
        <v/>
      </c>
      <c r="AB37" s="105" t="str">
        <f>IF($D37&lt;&gt;"",SUM(L37:AA37),"")</f>
        <v/>
      </c>
      <c r="AC37" s="106" t="str">
        <f>IFERROR(RANK(AB37,AB:AB,1),"")</f>
        <v/>
      </c>
      <c r="AI37" s="107">
        <f t="shared" ca="1" si="0"/>
        <v>0</v>
      </c>
      <c r="AJ37" s="107">
        <f t="shared" ca="1" si="1"/>
        <v>0</v>
      </c>
      <c r="AK37" s="107">
        <f t="shared" ca="1" si="2"/>
        <v>0</v>
      </c>
    </row>
    <row r="38" spans="3:37" s="107" customFormat="1" ht="15.6" x14ac:dyDescent="0.25">
      <c r="C38" s="98">
        <v>36</v>
      </c>
      <c r="D38" s="97"/>
      <c r="E38" s="99" t="str">
        <f>IF(D38&lt;&gt;"",IFERROR(VLOOKUP(D38,BoatRegister!F:H,2,FALSE),"NEW BOAT"),"")</f>
        <v/>
      </c>
      <c r="F38" s="100" t="str">
        <f>IF(D38&lt;&gt;"",IFERROR(VLOOKUP($D38,BoatRegister!F:I,3,FALSE),"NEW BOAT"),"")</f>
        <v/>
      </c>
      <c r="G38" s="101" t="str">
        <f>IF(F38&lt;&gt;"",IFERROR(VLOOKUP($F38,BoatRegister!A:B,2,FALSE),50),"")</f>
        <v/>
      </c>
      <c r="H38" s="101" t="str">
        <f>IF(SignOnSheet!F38&lt;&gt;"",IFERROR(VLOOKUP($F38,BoatRegister!A:D,3,FALSE),50),"")</f>
        <v/>
      </c>
      <c r="I38" s="102" t="str">
        <f>IF(SignOnSheet!F38&lt;&gt;"",IFERROR(VLOOKUP($F38,BoatRegister!A:D,4,FALSE),50),"")</f>
        <v/>
      </c>
      <c r="J38" s="100" t="str">
        <f>IF(D38&lt;&gt;"",IFERROR(CONCATENATE(VLOOKUP($D38,BoatRegister!F:M,8,FALSE)),"NEW HELM"),"")</f>
        <v/>
      </c>
      <c r="K38" s="103" t="str">
        <f>IF(D38&lt;&gt;"",IFERROR(CONCATENATE(VLOOKUP($D38,#REF!,6,FALSE)),"NEW BOAT"),"")</f>
        <v/>
      </c>
      <c r="L38" s="111" t="str">
        <f ca="1">IF(L$4&lt;&gt;"",IF($D38&lt;&gt;"",IFERROR(VLOOKUP($D38,INDIRECT(CONCATENATE("Race",L$4,"!B:S")),12,FALSE),$U$44+1),""),"")</f>
        <v/>
      </c>
      <c r="M38" s="111" t="str">
        <f ca="1">IF(M$4&lt;&gt;"",IF($D38&lt;&gt;"",IFERROR(VLOOKUP($D38,INDIRECT(CONCATENATE("Race",M$4,"!B:S")),12,FALSE),$U$44+1),""),"")</f>
        <v/>
      </c>
      <c r="N38" s="111" t="str">
        <f ca="1">IF(N$4&lt;&gt;"",IF($D38&lt;&gt;"",IFERROR(VLOOKUP($D38,INDIRECT(CONCATENATE("Race",N$4,"!B:S")),12,FALSE),$U$44+1),""),"")</f>
        <v/>
      </c>
      <c r="O38" s="111" t="str">
        <f ca="1">IF(O$4&lt;&gt;"",IF($D38&lt;&gt;"",IFERROR(VLOOKUP($D38,INDIRECT(CONCATENATE("Race",O$4,"!B:S")),12,FALSE),$U$44+1),""),"")</f>
        <v/>
      </c>
      <c r="P38" s="111" t="str">
        <f ca="1">IF(P$4&lt;&gt;"",IF($D38&lt;&gt;"",IFERROR(VLOOKUP($D38,INDIRECT(CONCATENATE("Race",P$4,"!B:S")),12,FALSE),$U$44+1),""),"")</f>
        <v/>
      </c>
      <c r="Q38" s="111" t="str">
        <f ca="1">IF(Q$4&lt;&gt;"",IF($D38&lt;&gt;"",IFERROR(VLOOKUP($D38,INDIRECT(CONCATENATE("Race",Q$4,"!B:S")),12,FALSE),$U$44+1),""),"")</f>
        <v/>
      </c>
      <c r="R38" s="111" t="str">
        <f ca="1">IF(R$4&lt;&gt;"",IF($D38&lt;&gt;"",IFERROR(VLOOKUP($D38,INDIRECT(CONCATENATE("Race",R$4,"!B:S")),12,FALSE),$U$44+1),""),"")</f>
        <v/>
      </c>
      <c r="S38" s="111" t="str">
        <f ca="1">IF(S$4&lt;&gt;"",IF($D38&lt;&gt;"",IFERROR(VLOOKUP($D38,INDIRECT(CONCATENATE("Race",S$4,"!B:S")),12,FALSE),$U$44+1),""),"")</f>
        <v/>
      </c>
      <c r="T38" s="111" t="str">
        <f ca="1">IF(T$4&lt;&gt;"",IF($D38&lt;&gt;"",IFERROR(VLOOKUP($D38,INDIRECT(CONCATENATE("Race",T$4,"!B:S")),12,FALSE),$U$44+1),""),"")</f>
        <v/>
      </c>
      <c r="U38" s="111" t="str">
        <f ca="1">IF(U$4&lt;&gt;"",IF($D38&lt;&gt;"",IFERROR(VLOOKUP($D38,INDIRECT(CONCATENATE("Race",U$4,"!B:S")),12,FALSE),$U$44+1),""),"")</f>
        <v/>
      </c>
      <c r="V38" s="111" t="str">
        <f ca="1">IF(V$4&lt;&gt;"",IF($D38&lt;&gt;"",IFERROR(VLOOKUP($D38,INDIRECT(CONCATENATE("Race",V$4,"!B:S")),12,FALSE),$U$44+1),""),"")</f>
        <v/>
      </c>
      <c r="W38" s="111" t="str">
        <f ca="1">IF(W$4&lt;&gt;"",IF($D38&lt;&gt;"",IFERROR(VLOOKUP($D38,INDIRECT(CONCATENATE("Race",W$4,"!B:S")),12,FALSE),$U$44+1),""),"")</f>
        <v/>
      </c>
      <c r="X38" s="111" t="str">
        <f ca="1">IF(X$4&lt;&gt;"",IF($D38&lt;&gt;"",IFERROR(VLOOKUP($D38,INDIRECT(CONCATENATE("Race",X$4,"!B:S")),12,FALSE),$U$44+1),""),"")</f>
        <v/>
      </c>
      <c r="Y38" s="111" t="str">
        <f ca="1">IF(Y$4&lt;&gt;"",IF($D38&lt;&gt;"",IFERROR(VLOOKUP($D38,INDIRECT(CONCATENATE("Race",Y$4,"!B:S")),12,FALSE),$U$44+1),""),"")</f>
        <v/>
      </c>
      <c r="Z38" s="111" t="str">
        <f ca="1">IF(Z$4&lt;&gt;"",IF($D38&lt;&gt;"",IFERROR(VLOOKUP($D38,INDIRECT(CONCATENATE("Race",Z$4,"!B:S")),12,FALSE),$U$44+1),""),"")</f>
        <v/>
      </c>
      <c r="AA38" s="104" t="str">
        <f ca="1">IF(COUNT(L38:Z38)&gt;=1,SUM(AI38:AK38),"")</f>
        <v/>
      </c>
      <c r="AB38" s="105" t="str">
        <f>IF($D38&lt;&gt;"",SUM(L38:AA38),"")</f>
        <v/>
      </c>
      <c r="AC38" s="106" t="str">
        <f>IFERROR(RANK(AB38,AB:AB,1),"")</f>
        <v/>
      </c>
      <c r="AI38" s="107">
        <f t="shared" ca="1" si="0"/>
        <v>0</v>
      </c>
      <c r="AJ38" s="107">
        <f t="shared" ca="1" si="1"/>
        <v>0</v>
      </c>
      <c r="AK38" s="107">
        <f t="shared" ca="1" si="2"/>
        <v>0</v>
      </c>
    </row>
    <row r="39" spans="3:37" s="107" customFormat="1" ht="15.6" x14ac:dyDescent="0.25">
      <c r="C39" s="98"/>
      <c r="D39" s="97"/>
      <c r="E39" s="99" t="str">
        <f>IF(D39&lt;&gt;"",IFERROR(VLOOKUP(D39,BoatRegister!F:H,2,FALSE),"NEW BOAT"),"")</f>
        <v/>
      </c>
      <c r="F39" s="100" t="str">
        <f>IF(D39&lt;&gt;"",IFERROR(VLOOKUP($D39,BoatRegister!F:I,3,FALSE),"NEW BOAT"),"")</f>
        <v/>
      </c>
      <c r="G39" s="101" t="str">
        <f>IF(F39&lt;&gt;"",IFERROR(VLOOKUP($F39,BoatRegister!A:B,2,FALSE),50),"")</f>
        <v/>
      </c>
      <c r="H39" s="101" t="str">
        <f>IF(SignOnSheet!F39&lt;&gt;"",IFERROR(VLOOKUP($F39,BoatRegister!A:D,3,FALSE),50),"")</f>
        <v/>
      </c>
      <c r="I39" s="102" t="str">
        <f>IF(SignOnSheet!F39&lt;&gt;"",IFERROR(VLOOKUP($F39,BoatRegister!A:D,4,FALSE),50),"")</f>
        <v/>
      </c>
      <c r="J39" s="100" t="str">
        <f>IF(D39&lt;&gt;"",IFERROR(CONCATENATE(VLOOKUP($D39,BoatRegister!F:M,8,FALSE)),"NEW HELM"),"")</f>
        <v/>
      </c>
      <c r="K39" s="103" t="str">
        <f>IF(D39&lt;&gt;"",IFERROR(CONCATENATE(VLOOKUP($D39,#REF!,6,FALSE)),"NEW BOAT"),"")</f>
        <v/>
      </c>
      <c r="L39" s="111" t="str">
        <f ca="1">IF(L$4&lt;&gt;"",IF($D39&lt;&gt;"",IFERROR(VLOOKUP($D39,INDIRECT(CONCATENATE("Race",L$4,"!B:S")),12,FALSE),$U$44+1),""),"")</f>
        <v/>
      </c>
      <c r="M39" s="111" t="str">
        <f ca="1">IF(M$4&lt;&gt;"",IF($D39&lt;&gt;"",IFERROR(VLOOKUP($D39,INDIRECT(CONCATENATE("Race",M$4,"!B:S")),12,FALSE),$U$44+1),""),"")</f>
        <v/>
      </c>
      <c r="N39" s="111" t="str">
        <f ca="1">IF(N$4&lt;&gt;"",IF($D39&lt;&gt;"",IFERROR(VLOOKUP($D39,INDIRECT(CONCATENATE("Race",N$4,"!B:S")),12,FALSE),$U$44+1),""),"")</f>
        <v/>
      </c>
      <c r="O39" s="111" t="str">
        <f ca="1">IF(O$4&lt;&gt;"",IF($D39&lt;&gt;"",IFERROR(VLOOKUP($D39,INDIRECT(CONCATENATE("Race",O$4,"!B:S")),12,FALSE),$U$44+1),""),"")</f>
        <v/>
      </c>
      <c r="P39" s="111" t="str">
        <f ca="1">IF(P$4&lt;&gt;"",IF($D39&lt;&gt;"",IFERROR(VLOOKUP($D39,INDIRECT(CONCATENATE("Race",P$4,"!B:S")),12,FALSE),$U$44+1),""),"")</f>
        <v/>
      </c>
      <c r="Q39" s="111" t="str">
        <f ca="1">IF(Q$4&lt;&gt;"",IF($D39&lt;&gt;"",IFERROR(VLOOKUP($D39,INDIRECT(CONCATENATE("Race",Q$4,"!B:S")),12,FALSE),$U$44+1),""),"")</f>
        <v/>
      </c>
      <c r="R39" s="111" t="str">
        <f ca="1">IF(R$4&lt;&gt;"",IF($D39&lt;&gt;"",IFERROR(VLOOKUP($D39,INDIRECT(CONCATENATE("Race",R$4,"!B:S")),12,FALSE),$U$44+1),""),"")</f>
        <v/>
      </c>
      <c r="S39" s="111" t="str">
        <f ca="1">IF(S$4&lt;&gt;"",IF($D39&lt;&gt;"",IFERROR(VLOOKUP($D39,INDIRECT(CONCATENATE("Race",S$4,"!B:S")),12,FALSE),$U$44+1),""),"")</f>
        <v/>
      </c>
      <c r="T39" s="111" t="str">
        <f ca="1">IF(T$4&lt;&gt;"",IF($D39&lt;&gt;"",IFERROR(VLOOKUP($D39,INDIRECT(CONCATENATE("Race",T$4,"!B:S")),12,FALSE),$U$44+1),""),"")</f>
        <v/>
      </c>
      <c r="U39" s="111" t="str">
        <f ca="1">IF(U$4&lt;&gt;"",IF($D39&lt;&gt;"",IFERROR(VLOOKUP($D39,INDIRECT(CONCATENATE("Race",U$4,"!B:S")),12,FALSE),$U$44+1),""),"")</f>
        <v/>
      </c>
      <c r="V39" s="111" t="str">
        <f ca="1">IF(V$4&lt;&gt;"",IF($D39&lt;&gt;"",IFERROR(VLOOKUP($D39,INDIRECT(CONCATENATE("Race",V$4,"!B:S")),12,FALSE),$U$44+1),""),"")</f>
        <v/>
      </c>
      <c r="W39" s="111" t="str">
        <f ca="1">IF(W$4&lt;&gt;"",IF($D39&lt;&gt;"",IFERROR(VLOOKUP($D39,INDIRECT(CONCATENATE("Race",W$4,"!B:S")),12,FALSE),$U$44+1),""),"")</f>
        <v/>
      </c>
      <c r="X39" s="111" t="str">
        <f ca="1">IF(X$4&lt;&gt;"",IF($D39&lt;&gt;"",IFERROR(VLOOKUP($D39,INDIRECT(CONCATENATE("Race",X$4,"!B:S")),12,FALSE),$U$44+1),""),"")</f>
        <v/>
      </c>
      <c r="Y39" s="111" t="str">
        <f ca="1">IF(Y$4&lt;&gt;"",IF($D39&lt;&gt;"",IFERROR(VLOOKUP($D39,INDIRECT(CONCATENATE("Race",Y$4,"!B:S")),12,FALSE),$U$44+1),""),"")</f>
        <v/>
      </c>
      <c r="Z39" s="111" t="str">
        <f ca="1">IF(Z$4&lt;&gt;"",IF($D39&lt;&gt;"",IFERROR(VLOOKUP($D39,INDIRECT(CONCATENATE("Race",Z$4,"!B:S")),12,FALSE),$U$44+1),""),"")</f>
        <v/>
      </c>
      <c r="AA39" s="104" t="str">
        <f ca="1">IF(COUNT(L39:Z39)&gt;=1,SUM(AI39:AK39),"")</f>
        <v/>
      </c>
      <c r="AB39" s="105" t="str">
        <f>IF($D39&lt;&gt;"",SUM(L39:AA39),"")</f>
        <v/>
      </c>
      <c r="AC39" s="106" t="str">
        <f>IFERROR(RANK(AB39,AB:AB,1),"")</f>
        <v/>
      </c>
      <c r="AI39" s="107">
        <f t="shared" ca="1" si="0"/>
        <v>0</v>
      </c>
      <c r="AJ39" s="107">
        <f t="shared" ca="1" si="1"/>
        <v>0</v>
      </c>
      <c r="AK39" s="107">
        <f t="shared" ca="1" si="2"/>
        <v>0</v>
      </c>
    </row>
    <row r="40" spans="3:37" s="107" customFormat="1" ht="15.6" x14ac:dyDescent="0.25">
      <c r="C40" s="98">
        <v>37</v>
      </c>
      <c r="D40" s="97"/>
      <c r="E40" s="99" t="str">
        <f>IF(D40&lt;&gt;"",IFERROR(VLOOKUP(D40,BoatRegister!F:H,2,FALSE),"NEW BOAT"),"")</f>
        <v/>
      </c>
      <c r="F40" s="100" t="str">
        <f>IF(D40&lt;&gt;"",IFERROR(VLOOKUP($D40,BoatRegister!F:I,3,FALSE),"NEW BOAT"),"")</f>
        <v/>
      </c>
      <c r="G40" s="101" t="str">
        <f>IF(F40&lt;&gt;"",IFERROR(VLOOKUP($F40,BoatRegister!A:B,2,FALSE),50),"")</f>
        <v/>
      </c>
      <c r="H40" s="101" t="str">
        <f>IF(SignOnSheet!F40&lt;&gt;"",IFERROR(VLOOKUP($F40,BoatRegister!A:D,3,FALSE),50),"")</f>
        <v/>
      </c>
      <c r="I40" s="102" t="str">
        <f>IF(SignOnSheet!F40&lt;&gt;"",IFERROR(VLOOKUP($F40,BoatRegister!A:D,4,FALSE),50),"")</f>
        <v/>
      </c>
      <c r="J40" s="100" t="str">
        <f>IF(D40&lt;&gt;"",IFERROR(CONCATENATE(VLOOKUP($D40,BoatRegister!F:M,8,FALSE)),"NEW HELM"),"")</f>
        <v/>
      </c>
      <c r="K40" s="103" t="str">
        <f>IF(D40&lt;&gt;"",IFERROR(CONCATENATE(VLOOKUP($D40,#REF!,6,FALSE)),"NEW BOAT"),"")</f>
        <v/>
      </c>
      <c r="L40" s="111" t="str">
        <f ca="1">IF(L$4&lt;&gt;"",IF($D40&lt;&gt;"",IFERROR(VLOOKUP($D40,INDIRECT(CONCATENATE("Race",L$4,"!B:S")),12,FALSE),$U$44+1),""),"")</f>
        <v/>
      </c>
      <c r="M40" s="111" t="str">
        <f ca="1">IF(M$4&lt;&gt;"",IF($D40&lt;&gt;"",IFERROR(VLOOKUP($D40,INDIRECT(CONCATENATE("Race",M$4,"!B:S")),12,FALSE),$U$44+1),""),"")</f>
        <v/>
      </c>
      <c r="N40" s="111" t="str">
        <f ca="1">IF(N$4&lt;&gt;"",IF($D40&lt;&gt;"",IFERROR(VLOOKUP($D40,INDIRECT(CONCATENATE("Race",N$4,"!B:S")),12,FALSE),$U$44+1),""),"")</f>
        <v/>
      </c>
      <c r="O40" s="111" t="str">
        <f ca="1">IF(O$4&lt;&gt;"",IF($D40&lt;&gt;"",IFERROR(VLOOKUP($D40,INDIRECT(CONCATENATE("Race",O$4,"!B:S")),12,FALSE),$U$44+1),""),"")</f>
        <v/>
      </c>
      <c r="P40" s="111" t="str">
        <f ca="1">IF(P$4&lt;&gt;"",IF($D40&lt;&gt;"",IFERROR(VLOOKUP($D40,INDIRECT(CONCATENATE("Race",P$4,"!B:S")),12,FALSE),$U$44+1),""),"")</f>
        <v/>
      </c>
      <c r="Q40" s="111" t="str">
        <f ca="1">IF(Q$4&lt;&gt;"",IF($D40&lt;&gt;"",IFERROR(VLOOKUP($D40,INDIRECT(CONCATENATE("Race",Q$4,"!B:S")),12,FALSE),$U$44+1),""),"")</f>
        <v/>
      </c>
      <c r="R40" s="111" t="str">
        <f ca="1">IF(R$4&lt;&gt;"",IF($D40&lt;&gt;"",IFERROR(VLOOKUP($D40,INDIRECT(CONCATENATE("Race",R$4,"!B:S")),12,FALSE),$U$44+1),""),"")</f>
        <v/>
      </c>
      <c r="S40" s="111" t="str">
        <f ca="1">IF(S$4&lt;&gt;"",IF($D40&lt;&gt;"",IFERROR(VLOOKUP($D40,INDIRECT(CONCATENATE("Race",S$4,"!B:S")),12,FALSE),$U$44+1),""),"")</f>
        <v/>
      </c>
      <c r="T40" s="111" t="str">
        <f ca="1">IF(T$4&lt;&gt;"",IF($D40&lt;&gt;"",IFERROR(VLOOKUP($D40,INDIRECT(CONCATENATE("Race",T$4,"!B:S")),12,FALSE),$U$44+1),""),"")</f>
        <v/>
      </c>
      <c r="U40" s="111" t="str">
        <f ca="1">IF(U$4&lt;&gt;"",IF($D40&lt;&gt;"",IFERROR(VLOOKUP($D40,INDIRECT(CONCATENATE("Race",U$4,"!B:S")),12,FALSE),$U$44+1),""),"")</f>
        <v/>
      </c>
      <c r="V40" s="111" t="str">
        <f ca="1">IF(V$4&lt;&gt;"",IF($D40&lt;&gt;"",IFERROR(VLOOKUP($D40,INDIRECT(CONCATENATE("Race",V$4,"!B:S")),12,FALSE),$U$44+1),""),"")</f>
        <v/>
      </c>
      <c r="W40" s="111" t="str">
        <f ca="1">IF(W$4&lt;&gt;"",IF($D40&lt;&gt;"",IFERROR(VLOOKUP($D40,INDIRECT(CONCATENATE("Race",W$4,"!B:S")),12,FALSE),$U$44+1),""),"")</f>
        <v/>
      </c>
      <c r="X40" s="111" t="str">
        <f ca="1">IF(X$4&lt;&gt;"",IF($D40&lt;&gt;"",IFERROR(VLOOKUP($D40,INDIRECT(CONCATENATE("Race",X$4,"!B:S")),12,FALSE),$U$44+1),""),"")</f>
        <v/>
      </c>
      <c r="Y40" s="111" t="str">
        <f ca="1">IF(Y$4&lt;&gt;"",IF($D40&lt;&gt;"",IFERROR(VLOOKUP($D40,INDIRECT(CONCATENATE("Race",Y$4,"!B:S")),12,FALSE),$U$44+1),""),"")</f>
        <v/>
      </c>
      <c r="Z40" s="111" t="str">
        <f ca="1">IF(Z$4&lt;&gt;"",IF($D40&lt;&gt;"",IFERROR(VLOOKUP($D40,INDIRECT(CONCATENATE("Race",Z$4,"!B:S")),12,FALSE),$U$44+1),""),"")</f>
        <v/>
      </c>
      <c r="AA40" s="104" t="str">
        <f ca="1">IF(COUNT(L40:Z40)&gt;=1,SUM(AI40:AK40),"")</f>
        <v/>
      </c>
      <c r="AB40" s="105" t="str">
        <f>IF($D40&lt;&gt;"",SUM(L40:AA40),"")</f>
        <v/>
      </c>
      <c r="AC40" s="106" t="str">
        <f>IFERROR(RANK(AB40,AB:AB,1),"")</f>
        <v/>
      </c>
      <c r="AI40" s="107">
        <f t="shared" ca="1" si="0"/>
        <v>0</v>
      </c>
      <c r="AJ40" s="107">
        <f t="shared" ca="1" si="1"/>
        <v>0</v>
      </c>
      <c r="AK40" s="107">
        <f t="shared" ca="1" si="2"/>
        <v>0</v>
      </c>
    </row>
    <row r="42" spans="3:37" x14ac:dyDescent="0.25">
      <c r="G42" s="5"/>
      <c r="H42" s="5"/>
      <c r="I42" s="5"/>
    </row>
    <row r="43" spans="3:37" x14ac:dyDescent="0.25">
      <c r="J43" s="1"/>
      <c r="K43" s="1"/>
      <c r="U43" s="1" t="s">
        <v>35</v>
      </c>
      <c r="V43" s="1"/>
      <c r="W43" s="1"/>
    </row>
    <row r="44" spans="3:37" x14ac:dyDescent="0.25">
      <c r="U44">
        <f>COUNTA(D5:D40)</f>
        <v>32</v>
      </c>
    </row>
    <row r="46" spans="3:37" x14ac:dyDescent="0.25">
      <c r="U46" s="41" t="s">
        <v>36</v>
      </c>
      <c r="V46" s="41"/>
      <c r="W46" s="41"/>
      <c r="X46" s="131">
        <f ca="1">NOW()</f>
        <v>42275.51477962963</v>
      </c>
      <c r="Y46" s="131"/>
      <c r="Z46" s="131"/>
      <c r="AA46" s="131"/>
    </row>
  </sheetData>
  <autoFilter ref="D4:AC4">
    <sortState ref="D5:AC40">
      <sortCondition ref="AC4"/>
    </sortState>
  </autoFilter>
  <sortState ref="C4:AC41">
    <sortCondition ref="H5:H33"/>
    <sortCondition ref="AC5:AC33"/>
  </sortState>
  <mergeCells count="3">
    <mergeCell ref="X46:AA46"/>
    <mergeCell ref="L3:AA3"/>
    <mergeCell ref="AB3:AC3"/>
  </mergeCells>
  <conditionalFormatting sqref="E4:E40">
    <cfRule type="cellIs" dxfId="64" priority="1" operator="equal">
      <formula>"NEW BOAT"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7</xdr:col>
                <xdr:colOff>7620</xdr:colOff>
                <xdr:row>0</xdr:row>
                <xdr:rowOff>0</xdr:rowOff>
              </from>
              <to>
                <xdr:col>15</xdr:col>
                <xdr:colOff>114300</xdr:colOff>
                <xdr:row>1</xdr:row>
                <xdr:rowOff>0</xdr:rowOff>
              </to>
            </anchor>
          </objectPr>
        </oleObject>
      </mc:Choice>
      <mc:Fallback>
        <oleObject progId="Word.Document.12" shapeId="1025" r:id="rId4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70" zoomScaleSheetLayoutView="70" workbookViewId="0">
      <selection activeCell="H17" sqref="H17"/>
    </sheetView>
  </sheetViews>
  <sheetFormatPr defaultColWidth="8.88671875" defaultRowHeight="13.2" x14ac:dyDescent="0.25"/>
  <cols>
    <col min="3" max="3" width="10.44140625" customWidth="1"/>
    <col min="4" max="4" width="44.44140625" customWidth="1"/>
    <col min="5" max="5" width="17.44140625" customWidth="1"/>
    <col min="6" max="7" width="7.109375" customWidth="1"/>
    <col min="8" max="8" width="6" customWidth="1"/>
    <col min="9" max="9" width="5.10937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1</v>
      </c>
      <c r="F2" s="12"/>
      <c r="G2" s="81"/>
      <c r="H2" s="12"/>
      <c r="I2" s="12"/>
      <c r="J2" s="12"/>
    </row>
    <row r="3" spans="1:25" x14ac:dyDescent="0.25">
      <c r="B3" s="41" t="s">
        <v>280</v>
      </c>
      <c r="C3" s="83" t="s">
        <v>420</v>
      </c>
      <c r="F3" s="50"/>
      <c r="G3" s="81"/>
      <c r="H3" s="50"/>
      <c r="I3" s="50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26.4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2650</v>
      </c>
      <c r="C6" s="11">
        <v>5125</v>
      </c>
      <c r="D6" s="17" t="str">
        <f>IF(B6&lt;&gt;"",IFERROR(VLOOKUP(B6,SignOnSheet!$D$5:$N$40,7,FALSE),"NON_LISTED"),"")</f>
        <v>Alistair Bush-Andrew Stanley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>IFERROR(IF(LEFT(C6,1)&lt;&gt;"D",IFERROR(RIGHT(C6,2)+LEFT(RIGHT(C6,4),2)*60+(C6-RIGHT(C6,4))/10000*3600-IF(G6="B",$J$4,$J$3),""),"" ),"")</f>
        <v>3085</v>
      </c>
      <c r="K6" s="19">
        <f t="shared" ref="K6:K37" si="0">IF(C6&lt;&gt;"",IFERROR(IF(C6&gt;0,RANK(J6,IF(J$6:J$56&gt;0,J$6:J$56,),1)-COUNTIF(J$6:J$56,"=0"),IF(C6="",COUNT(J$6:J$56)+1,0)),0),"")</f>
        <v>4</v>
      </c>
      <c r="L6" s="19">
        <f t="shared" ref="L6:L37" si="1">IFERROR(IF(J6&lt;&gt;"",J6/F6,"")/H6,"")</f>
        <v>771.25</v>
      </c>
      <c r="M6" s="18">
        <f>IF(ISTEXT(C6),SignOnSheet!$U$44+1,IF(C6&lt;&gt;"",IFERROR(IF(L6&gt;0,RANK(L6,IF(L$6:L$56&gt;0,L$6:L$56,),1)-COUNTIF(L$6:L$56,"=0"),IF(L6&lt;&gt;"",SignOnSheet!$U$44+1,0)),0),""))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f t="shared" ref="A7:A38" si="2">A6+1</f>
        <v>2</v>
      </c>
      <c r="B7" s="11">
        <v>482</v>
      </c>
      <c r="C7" s="11">
        <v>5141</v>
      </c>
      <c r="D7" s="17" t="str">
        <f>IF(B7&lt;&gt;"",IFERROR(VLOOKUP(B7,SignOnSheet!$D$5:$N$40,7,FALSE),"NON_LISTED"),"")</f>
        <v>Charles Girard-Gary Hubach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ref="J7:J56" si="3">IFERROR(IF(LEFT(C7,1)&lt;&gt;"D",IFERROR(RIGHT(C7,2)+LEFT(RIGHT(C7,4),2)*60+(C7-RIGHT(C7,4))/10000*3600-IF(G7="B",$J$4,$J$3),""),"" ),"")</f>
        <v>3101</v>
      </c>
      <c r="K7" s="19">
        <f t="shared" si="0"/>
        <v>5</v>
      </c>
      <c r="L7" s="19">
        <f t="shared" si="1"/>
        <v>775.25</v>
      </c>
      <c r="M7" s="18">
        <f>IF(ISTEXT(C7),SignOnSheet!$U$44+1,IF(C7&lt;&gt;"",IFERROR(IF(L7&gt;0,RANK(L7,IF(L$6:L$56&gt;0,L$6:L$56,),1)-COUNTIF(L$6:L$56,"=0"),IF(L7&lt;&gt;"",SignOnSheet!$U$44+1,0)),0),""))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si="2"/>
        <v>3</v>
      </c>
      <c r="B8" s="11">
        <v>2645</v>
      </c>
      <c r="C8" s="11">
        <v>5234</v>
      </c>
      <c r="D8" s="17" t="str">
        <f>IF(B8&lt;&gt;"",IFERROR(VLOOKUP(B8,SignOnSheet!$D$5:$N$40,7,FALSE),"NON_LISTED"),"")</f>
        <v>Mike Goodyear-Kyle Boman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3"/>
        <v>3154</v>
      </c>
      <c r="K8" s="19">
        <f t="shared" si="0"/>
        <v>7</v>
      </c>
      <c r="L8" s="19">
        <f t="shared" si="1"/>
        <v>788.5</v>
      </c>
      <c r="M8" s="18">
        <f>IF(ISTEXT(C8),SignOnSheet!$U$44+1,IF(C8&lt;&gt;"",IFERROR(IF(L8&gt;0,RANK(L8,IF(L$6:L$56&gt;0,L$6:L$56,),1)-COUNTIF(L$6:L$56,"=0"),IF(L8&lt;&gt;"",SignOnSheet!$U$44+1,0)),0),""))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2"/>
        <v>4</v>
      </c>
      <c r="B9" s="11">
        <v>2749</v>
      </c>
      <c r="C9" s="11">
        <v>5239</v>
      </c>
      <c r="D9" s="17" t="str">
        <f>IF(B9&lt;&gt;"",IFERROR(VLOOKUP(B9,SignOnSheet!$D$5:$N$40,7,FALSE),"NON_LISTED"),"")</f>
        <v>Tony Hughes-Richard Stanley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3"/>
        <v>3159</v>
      </c>
      <c r="K9" s="19">
        <f t="shared" si="0"/>
        <v>8</v>
      </c>
      <c r="L9" s="19">
        <f t="shared" si="1"/>
        <v>789.75</v>
      </c>
      <c r="M9" s="18">
        <f>IF(ISTEXT(C9),SignOnSheet!$U$44+1,IF(C9&lt;&gt;"",IFERROR(IF(L9&gt;0,RANK(L9,IF(L$6:L$56&gt;0,L$6:L$56,),1)-COUNTIF(L$6:L$56,"=0"),IF(L9&lt;&gt;"",SignOnSheet!$U$44+1,0)),0),""))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2"/>
        <v>5</v>
      </c>
      <c r="B10" s="11">
        <v>2643</v>
      </c>
      <c r="C10" s="11">
        <v>5247</v>
      </c>
      <c r="D10" s="17" t="str">
        <f>IF(B10&lt;&gt;"",IFERROR(VLOOKUP(B10,SignOnSheet!$D$5:$N$40,7,FALSE),"NON_LISTED"),"")</f>
        <v>Paresh Patel-Matt Olivier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3"/>
        <v>3167</v>
      </c>
      <c r="K10" s="19">
        <f t="shared" si="0"/>
        <v>10</v>
      </c>
      <c r="L10" s="19">
        <f t="shared" si="1"/>
        <v>791.75</v>
      </c>
      <c r="M10" s="18">
        <f>IF(ISTEXT(C10),SignOnSheet!$U$44+1,IF(C10&lt;&gt;"",IFERROR(IF(L10&gt;0,RANK(L10,IF(L$6:L$56&gt;0,L$6:L$56,),1)-COUNTIF(L$6:L$56,"=0"),IF(L10&lt;&gt;"",SignOnSheet!$U$44+1,0)),0),""))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2"/>
        <v>6</v>
      </c>
      <c r="B11" s="11">
        <v>2742</v>
      </c>
      <c r="C11" s="11">
        <v>5512</v>
      </c>
      <c r="D11" s="17" t="str">
        <f>IF(B11&lt;&gt;"",IFERROR(VLOOKUP(B11,SignOnSheet!$D$5:$N$40,7,FALSE),"NON_LISTED"),"")</f>
        <v>Roland van de Ven-Peter Scheren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3"/>
        <v>3312</v>
      </c>
      <c r="K11" s="19">
        <f t="shared" si="0"/>
        <v>11</v>
      </c>
      <c r="L11" s="19">
        <f t="shared" si="1"/>
        <v>828</v>
      </c>
      <c r="M11" s="18">
        <f>IF(ISTEXT(C11),SignOnSheet!$U$44+1,IF(C11&lt;&gt;"",IFERROR(IF(L11&gt;0,RANK(L11,IF(L$6:L$56&gt;0,L$6:L$56,),1)-COUNTIF(L$6:L$56,"=0"),IF(L11&lt;&gt;"",SignOnSheet!$U$44+1,0)),0),""))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2"/>
        <v>7</v>
      </c>
      <c r="B12" s="11">
        <v>2657</v>
      </c>
      <c r="C12" s="11">
        <v>5656</v>
      </c>
      <c r="D12" s="17" t="str">
        <f>IF(B12&lt;&gt;"",IFERROR(VLOOKUP(B12,SignOnSheet!$D$5:$N$40,7,FALSE),"NON_LISTED"),"")</f>
        <v>Nick Zervos-Christian Ponnotti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f>IF(B12&lt;&gt;"",IFERROR(VLOOKUP(B12,SignOnSheet!$D$5:$K$40,6,FALSE),"NON_LISTED"),"")</f>
        <v>4</v>
      </c>
      <c r="I12" s="39">
        <f>IF(B12&lt;&gt;"",IFERROR(VLOOKUP(B12,SignOnSheet!$D$5:$K$40,2,FALSE),"NON_LISTED"),"")</f>
        <v>0</v>
      </c>
      <c r="J12" s="18">
        <f t="shared" si="3"/>
        <v>3416</v>
      </c>
      <c r="K12" s="19">
        <f t="shared" si="0"/>
        <v>14</v>
      </c>
      <c r="L12" s="19">
        <f t="shared" si="1"/>
        <v>854</v>
      </c>
      <c r="M12" s="18">
        <f>IF(ISTEXT(C12),SignOnSheet!$U$44+1,IF(C12&lt;&gt;"",IFERROR(IF(L12&gt;0,RANK(L12,IF(L$6:L$56&gt;0,L$6:L$56,),1)-COUNTIF(L$6:L$56,"=0"),IF(L12&lt;&gt;"",SignOnSheet!$U$44+1,0)),0),""))</f>
        <v>10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2"/>
        <v>8</v>
      </c>
      <c r="B13" s="11">
        <v>2126</v>
      </c>
      <c r="C13" s="11">
        <v>5817</v>
      </c>
      <c r="D13" s="17" t="str">
        <f>IF(B13&lt;&gt;"",IFERROR(VLOOKUP(B13,SignOnSheet!$D$5:$N$40,7,FALSE),"NON_LISTED"),"")</f>
        <v>Tony Norris-Tina Plattner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3"/>
        <v>3497</v>
      </c>
      <c r="K13" s="19">
        <f t="shared" si="0"/>
        <v>18</v>
      </c>
      <c r="L13" s="19">
        <f t="shared" si="1"/>
        <v>874.25</v>
      </c>
      <c r="M13" s="18">
        <f>IF(ISTEXT(C13),SignOnSheet!$U$44+1,IF(C13&lt;&gt;"",IFERROR(IF(L13&gt;0,RANK(L13,IF(L$6:L$56&gt;0,L$6:L$56,),1)-COUNTIF(L$6:L$56,"=0"),IF(L13&lt;&gt;"",SignOnSheet!$U$44+1,0)),0),""))</f>
        <v>13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2"/>
        <v>9</v>
      </c>
      <c r="B14" s="11">
        <v>2471</v>
      </c>
      <c r="C14" s="11">
        <v>6157</v>
      </c>
      <c r="D14" s="17" t="str">
        <f>IF(B14&lt;&gt;"",IFERROR(VLOOKUP(B14,SignOnSheet!$D$5:$N$40,7,FALSE),"NON_LISTED"),"")</f>
        <v>Mark Henderson-Shane Rumbold</v>
      </c>
      <c r="E14" s="18" t="str">
        <f>IF(B14&lt;&gt;"",IFERROR(VLOOKUP(B14,SignOnSheet!$D$5:$K$40,3,FALSE),"NON_LISTED"),"")</f>
        <v>Hobie Tiger 18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f>IF(B14&lt;&gt;"",IFERROR(VLOOKUP(B14,SignOnSheet!$D$5:$K$40,6,FALSE),"NON_LISTED"),"")</f>
        <v>4</v>
      </c>
      <c r="I14" s="39">
        <f>IF(B14&lt;&gt;"",IFERROR(VLOOKUP(B14,SignOnSheet!$D$5:$K$40,2,FALSE),"NON_LISTED"),"")</f>
        <v>0</v>
      </c>
      <c r="J14" s="18">
        <f t="shared" si="3"/>
        <v>3717</v>
      </c>
      <c r="K14" s="19">
        <f t="shared" si="0"/>
        <v>24</v>
      </c>
      <c r="L14" s="19">
        <f t="shared" si="1"/>
        <v>929.25</v>
      </c>
      <c r="M14" s="18">
        <f>IF(ISTEXT(C14),SignOnSheet!$U$44+1,IF(C14&lt;&gt;"",IFERROR(IF(L14&gt;0,RANK(L14,IF(L$6:L$56&gt;0,L$6:L$56,),1)-COUNTIF(L$6:L$56,"=0"),IF(L14&lt;&gt;"",SignOnSheet!$U$44+1,0)),0),""))</f>
        <v>15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2"/>
        <v>10</v>
      </c>
      <c r="B15" s="11">
        <v>113744</v>
      </c>
      <c r="C15" s="11">
        <v>5008</v>
      </c>
      <c r="D15" s="17" t="str">
        <f>IF(B15&lt;&gt;"",IFERROR(VLOOKUP(B15,SignOnSheet!$D$5:$N$40,7,FALSE),"NON_LISTED"),"")</f>
        <v>Grahame Southwick-Sharon Rayner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3"/>
        <v>3008</v>
      </c>
      <c r="K15" s="19">
        <f t="shared" si="0"/>
        <v>1</v>
      </c>
      <c r="L15" s="19">
        <f t="shared" si="1"/>
        <v>828.65013774104682</v>
      </c>
      <c r="M15" s="18">
        <f>IF(ISTEXT(C15),SignOnSheet!$U$44+1,IF(C15&lt;&gt;"",IFERROR(IF(L15&gt;0,RANK(L15,IF(L$6:L$56&gt;0,L$6:L$56,),1)-COUNTIF(L$6:L$56,"=0"),IF(L15&lt;&gt;"",SignOnSheet!$U$44+1,0)),0),""))</f>
        <v>7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2"/>
        <v>11</v>
      </c>
      <c r="B16" s="11">
        <v>114146</v>
      </c>
      <c r="C16" s="11">
        <v>5101</v>
      </c>
      <c r="D16" s="17" t="str">
        <f>IF(B16&lt;&gt;"",IFERROR(VLOOKUP(B16,SignOnSheet!$D$5:$N$40,7,FALSE),"NON_LISTED"),"")</f>
        <v>Andrew Boyd-Kim Troll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3"/>
        <v>3061</v>
      </c>
      <c r="K16" s="19">
        <f t="shared" si="0"/>
        <v>2</v>
      </c>
      <c r="L16" s="19">
        <f t="shared" si="1"/>
        <v>843.25068870523421</v>
      </c>
      <c r="M16" s="18">
        <f>IF(ISTEXT(C16),SignOnSheet!$U$44+1,IF(C16&lt;&gt;"",IFERROR(IF(L16&gt;0,RANK(L16,IF(L$6:L$56&gt;0,L$6:L$56,),1)-COUNTIF(L$6:L$56,"=0"),IF(L16&lt;&gt;"",SignOnSheet!$U$44+1,0)),0),""))</f>
        <v>8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4" x14ac:dyDescent="0.25">
      <c r="A17" s="17">
        <f t="shared" si="2"/>
        <v>12</v>
      </c>
      <c r="B17" s="11">
        <v>23</v>
      </c>
      <c r="C17" s="11">
        <v>5113</v>
      </c>
      <c r="D17" s="17" t="str">
        <f>IF(B17&lt;&gt;"",IFERROR(VLOOKUP(B17,SignOnSheet!$D$5:$N$40,7,FALSE),"NON_LISTED"),"")</f>
        <v>Garth Loudon-Robbie Edouard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3"/>
        <v>3073</v>
      </c>
      <c r="K17" s="19">
        <f t="shared" si="0"/>
        <v>3</v>
      </c>
      <c r="L17" s="19">
        <f t="shared" si="1"/>
        <v>846.55647382920108</v>
      </c>
      <c r="M17" s="18">
        <f>IF(ISTEXT(C17),SignOnSheet!$U$44+1,IF(C17&lt;&gt;"",IFERROR(IF(L17&gt;0,RANK(L17,IF(L$6:L$56&gt;0,L$6:L$56,),1)-COUNTIF(L$6:L$56,"=0"),IF(L17&lt;&gt;"",SignOnSheet!$U$44+1,0)),0),""))</f>
        <v>9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4" x14ac:dyDescent="0.25">
      <c r="A18" s="17">
        <f t="shared" si="2"/>
        <v>13</v>
      </c>
      <c r="B18" s="35">
        <v>115106</v>
      </c>
      <c r="C18" s="35">
        <v>5150</v>
      </c>
      <c r="D18" s="17" t="str">
        <f>IF(B18&lt;&gt;"",IFERROR(VLOOKUP(B18,SignOnSheet!$D$5:$N$40,7,FALSE),"NON_LISTED"),"")</f>
        <v>Robert Fine-Stephanie Goodyear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3"/>
        <v>3110</v>
      </c>
      <c r="K18" s="19">
        <f t="shared" si="0"/>
        <v>6</v>
      </c>
      <c r="L18" s="19">
        <f t="shared" si="1"/>
        <v>856.7493112947659</v>
      </c>
      <c r="M18" s="18">
        <f>IF(ISTEXT(C18),SignOnSheet!$U$44+1,IF(C18&lt;&gt;"",IFERROR(IF(L18&gt;0,RANK(L18,IF(L$6:L$56&gt;0,L$6:L$56,),1)-COUNTIF(L$6:L$56,"=0"),IF(L18&lt;&gt;"",SignOnSheet!$U$44+1,0)),0),""))</f>
        <v>11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4" x14ac:dyDescent="0.25">
      <c r="A19" s="17">
        <f t="shared" si="2"/>
        <v>14</v>
      </c>
      <c r="B19" s="11">
        <v>115081</v>
      </c>
      <c r="C19" s="11">
        <v>5240</v>
      </c>
      <c r="D19" s="17" t="str">
        <f>IF(B19&lt;&gt;"",IFERROR(VLOOKUP(B19,SignOnSheet!$D$5:$N$40,7,FALSE),"NON_LISTED"),"")</f>
        <v>Joe Bilstein-Chiara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3"/>
        <v>3160</v>
      </c>
      <c r="K19" s="19">
        <f t="shared" si="0"/>
        <v>9</v>
      </c>
      <c r="L19" s="19">
        <f t="shared" si="1"/>
        <v>870.52341597796146</v>
      </c>
      <c r="M19" s="18">
        <f>IF(ISTEXT(C19),SignOnSheet!$U$44+1,IF(C19&lt;&gt;"",IFERROR(IF(L19&gt;0,RANK(L19,IF(L$6:L$56&gt;0,L$6:L$56,),1)-COUNTIF(L$6:L$56,"=0"),IF(L19&lt;&gt;"",SignOnSheet!$U$44+1,0)),0),""))</f>
        <v>12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  <c r="U19" t="s">
        <v>476</v>
      </c>
    </row>
    <row r="20" spans="1:24" ht="12.75" customHeight="1" x14ac:dyDescent="0.3">
      <c r="A20" s="17">
        <f t="shared" si="2"/>
        <v>15</v>
      </c>
      <c r="B20" s="11">
        <v>113344</v>
      </c>
      <c r="C20" s="11">
        <v>5550</v>
      </c>
      <c r="D20" s="17" t="str">
        <f>IF(B20&lt;&gt;"",IFERROR(VLOOKUP(B20,SignOnSheet!$D$5:$N$40,7,FALSE),"NON_LISTED"),"")</f>
        <v>Cyrille Girardin-Rob Pettit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3"/>
        <v>3350</v>
      </c>
      <c r="K20" s="19">
        <f t="shared" si="0"/>
        <v>12</v>
      </c>
      <c r="L20" s="19">
        <f t="shared" si="1"/>
        <v>922.86501377410468</v>
      </c>
      <c r="M20" s="18">
        <f>IF(ISTEXT(C20),SignOnSheet!$U$44+1,IF(C20&lt;&gt;"",IFERROR(IF(L20&gt;0,RANK(L20,IF(L$6:L$56&gt;0,L$6:L$56,),1)-COUNTIF(L$6:L$56,"=0"),IF(L20&lt;&gt;"",SignOnSheet!$U$44+1,0)),0),""))</f>
        <v>14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  <c r="U20" s="108" t="s">
        <v>469</v>
      </c>
      <c r="V20" s="108"/>
      <c r="W20" s="108"/>
    </row>
    <row r="21" spans="1:24" ht="12.75" customHeight="1" x14ac:dyDescent="0.3">
      <c r="A21" s="17">
        <f t="shared" si="2"/>
        <v>16</v>
      </c>
      <c r="B21" s="11">
        <v>112480</v>
      </c>
      <c r="C21" s="11">
        <v>5621</v>
      </c>
      <c r="D21" s="17" t="str">
        <f>IF(B21&lt;&gt;"",IFERROR(VLOOKUP(B21,SignOnSheet!$D$5:$N$40,7,FALSE),"NON_LISTED"),"")</f>
        <v>Craig Wood-Carrie Wood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3"/>
        <v>3381</v>
      </c>
      <c r="K21" s="19">
        <f t="shared" si="0"/>
        <v>13</v>
      </c>
      <c r="L21" s="19">
        <f t="shared" si="1"/>
        <v>931.40495867768595</v>
      </c>
      <c r="M21" s="18">
        <f>IF(ISTEXT(C21),SignOnSheet!$U$44+1,IF(C21&lt;&gt;"",IFERROR(IF(L21&gt;0,RANK(L21,IF(L$6:L$56&gt;0,L$6:L$56,),1)-COUNTIF(L$6:L$56,"=0"),IF(L21&lt;&gt;"",SignOnSheet!$U$44+1,0)),0),""))</f>
        <v>16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  <c r="U21" s="108" t="s">
        <v>470</v>
      </c>
      <c r="V21" s="108"/>
      <c r="W21" s="108"/>
    </row>
    <row r="22" spans="1:24" ht="12.75" customHeight="1" x14ac:dyDescent="0.3">
      <c r="A22" s="17">
        <f t="shared" si="2"/>
        <v>17</v>
      </c>
      <c r="B22" s="11">
        <v>115080</v>
      </c>
      <c r="C22" s="11">
        <v>5712</v>
      </c>
      <c r="D22" s="17" t="str">
        <f>IF(B22&lt;&gt;"",IFERROR(VLOOKUP(B22,SignOnSheet!$D$5:$N$40,7,FALSE),"NON_LISTED"),"")</f>
        <v>Clementine James-Laura Kelly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3"/>
        <v>3432</v>
      </c>
      <c r="K22" s="19">
        <f t="shared" si="0"/>
        <v>15</v>
      </c>
      <c r="L22" s="19">
        <f t="shared" si="1"/>
        <v>945.4545454545455</v>
      </c>
      <c r="M22" s="18">
        <f>IF(ISTEXT(C22),SignOnSheet!$U$44+1,IF(C22&lt;&gt;"",IFERROR(IF(L22&gt;0,RANK(L22,IF(L$6:L$56&gt;0,L$6:L$56,),1)-COUNTIF(L$6:L$56,"=0"),IF(L22&lt;&gt;"",SignOnSheet!$U$44+1,0)),0),""))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  <c r="U22" s="108" t="s">
        <v>471</v>
      </c>
    </row>
    <row r="23" spans="1:24" x14ac:dyDescent="0.25">
      <c r="A23" s="17">
        <f t="shared" si="2"/>
        <v>18</v>
      </c>
      <c r="B23" s="11">
        <v>115105</v>
      </c>
      <c r="C23" s="11">
        <v>5716</v>
      </c>
      <c r="D23" s="17" t="str">
        <f>IF(B23&lt;&gt;"",IFERROR(VLOOKUP(B23,SignOnSheet!$D$5:$N$40,7,FALSE),"NON_LISTED"),"")</f>
        <v>Matteaus Walcher-Adriana Mariano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3"/>
        <v>3436</v>
      </c>
      <c r="K23" s="19">
        <f t="shared" si="0"/>
        <v>16</v>
      </c>
      <c r="L23" s="19">
        <f t="shared" si="1"/>
        <v>946.55647382920108</v>
      </c>
      <c r="M23" s="18">
        <f>IF(ISTEXT(C23),SignOnSheet!$U$44+1,IF(C23&lt;&gt;"",IFERROR(IF(L23&gt;0,RANK(L23,IF(L$6:L$56&gt;0,L$6:L$56,),1)-COUNTIF(L$6:L$56,"=0"),IF(L23&lt;&gt;"",SignOnSheet!$U$44+1,0)),0),""))</f>
        <v>18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4" x14ac:dyDescent="0.25">
      <c r="A24" s="17">
        <f t="shared" si="2"/>
        <v>19</v>
      </c>
      <c r="B24" s="11">
        <v>112555</v>
      </c>
      <c r="C24" s="11">
        <v>5727</v>
      </c>
      <c r="D24" s="17" t="str">
        <f>IF(B24&lt;&gt;"",IFERROR(VLOOKUP(B24,SignOnSheet!$D$5:$N$40,7,FALSE),"NON_LISTED"),"")</f>
        <v>Kees De Graaf-Anna Chandler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3"/>
        <v>3447</v>
      </c>
      <c r="K24" s="19">
        <f t="shared" si="0"/>
        <v>17</v>
      </c>
      <c r="L24" s="19">
        <f t="shared" si="1"/>
        <v>949.58677685950408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4" x14ac:dyDescent="0.25">
      <c r="A25" s="17">
        <f t="shared" si="2"/>
        <v>20</v>
      </c>
      <c r="B25" s="11">
        <v>112647</v>
      </c>
      <c r="C25" s="11">
        <v>5830</v>
      </c>
      <c r="D25" s="17" t="str">
        <f>IF(B25&lt;&gt;"",IFERROR(VLOOKUP(B25,SignOnSheet!$D$5:$N$40,7,FALSE),"NON_LISTED"),"")</f>
        <v>John van der Vyver-Sam van der Vyver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3"/>
        <v>3510</v>
      </c>
      <c r="K25" s="19">
        <f t="shared" si="0"/>
        <v>19</v>
      </c>
      <c r="L25" s="19">
        <f t="shared" si="1"/>
        <v>966.9421487603305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4" x14ac:dyDescent="0.25">
      <c r="A26" s="17">
        <f t="shared" si="2"/>
        <v>21</v>
      </c>
      <c r="B26" s="11">
        <v>75</v>
      </c>
      <c r="C26" s="11">
        <v>5832</v>
      </c>
      <c r="D26" s="17" t="str">
        <f>IF(B26&lt;&gt;"",IFERROR(VLOOKUP(B26,SignOnSheet!$D$5:$N$40,7,FALSE),"NON_LISTED"),"")</f>
        <v>Erwin Telemans-Lenno Telemans</v>
      </c>
      <c r="E26" s="18" t="str">
        <f>IF(B26&lt;&gt;"",IFERROR(VLOOKUP(B26,SignOnSheet!$D$5:$K$40,3,FALSE),"NON_LISTED"),"")</f>
        <v>Nacra 5.0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3"/>
        <v>3512</v>
      </c>
      <c r="K26" s="19">
        <f t="shared" si="0"/>
        <v>20</v>
      </c>
      <c r="L26" s="19">
        <f t="shared" si="1"/>
        <v>967.49311294765846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  <c r="U26" t="s">
        <v>477</v>
      </c>
    </row>
    <row r="27" spans="1:24" ht="12.75" customHeight="1" x14ac:dyDescent="0.3">
      <c r="A27" s="17">
        <f t="shared" si="2"/>
        <v>22</v>
      </c>
      <c r="B27" s="11">
        <v>112608</v>
      </c>
      <c r="C27" s="11">
        <v>5925</v>
      </c>
      <c r="D27" s="17" t="str">
        <f>IF(B27&lt;&gt;"",IFERROR(VLOOKUP(B27,SignOnSheet!$D$5:$N$40,7,FALSE),"NON_LISTED"),"")</f>
        <v>Charles Desmarquest-Savannah Desmarquest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f>IF(B27&lt;&gt;"",IFERROR(VLOOKUP(B27,SignOnSheet!$D$5:$K$40,6,FALSE),"NON_LISTED"),"")</f>
        <v>3</v>
      </c>
      <c r="I27" s="39">
        <f>IF(B27&lt;&gt;"",IFERROR(VLOOKUP(B27,SignOnSheet!$D$5:$K$40,2,FALSE),"NON_LISTED"),"")</f>
        <v>0</v>
      </c>
      <c r="J27" s="18">
        <f t="shared" si="3"/>
        <v>3565</v>
      </c>
      <c r="K27" s="19">
        <f t="shared" si="0"/>
        <v>21</v>
      </c>
      <c r="L27" s="19">
        <f t="shared" si="1"/>
        <v>982.09366391184574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  <c r="U27" s="108" t="s">
        <v>475</v>
      </c>
      <c r="V27" s="108"/>
      <c r="W27" s="108" t="s">
        <v>472</v>
      </c>
      <c r="X27" s="109"/>
    </row>
    <row r="28" spans="1:24" ht="12.75" customHeight="1" x14ac:dyDescent="0.3">
      <c r="A28" s="17">
        <f t="shared" si="2"/>
        <v>23</v>
      </c>
      <c r="B28" s="11">
        <v>108961</v>
      </c>
      <c r="C28" s="11">
        <v>5950</v>
      </c>
      <c r="D28" s="17" t="str">
        <f>IF(B28&lt;&gt;"",IFERROR(VLOOKUP(B28,SignOnSheet!$D$5:$N$40,7,FALSE),"NON_LISTED"),"")</f>
        <v>Sarah Scott-Justin Hoon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f>IF(B28&lt;&gt;"",IFERROR(VLOOKUP(B28,SignOnSheet!$D$5:$K$40,6,FALSE),"NON_LISTED"),"")</f>
        <v>3</v>
      </c>
      <c r="I28" s="39">
        <f>IF(B28&lt;&gt;"",IFERROR(VLOOKUP(B28,SignOnSheet!$D$5:$K$40,2,FALSE),"NON_LISTED"),"")</f>
        <v>0</v>
      </c>
      <c r="J28" s="18">
        <f t="shared" si="3"/>
        <v>3590</v>
      </c>
      <c r="K28" s="19">
        <f t="shared" si="0"/>
        <v>22</v>
      </c>
      <c r="L28" s="19">
        <f t="shared" si="1"/>
        <v>988.98071625344357</v>
      </c>
      <c r="M28" s="18">
        <f>IF(ISTEXT(C28),SignOnSheet!$U$44+1,IF(C28&lt;&gt;"",IFERROR(IF(L28&gt;0,RANK(L28,IF(L$6:L$56&gt;0,L$6:L$56,),1)-COUNTIF(L$6:L$56,"=0"),IF(L28&lt;&gt;"",SignOnSheet!$U$44+1,0)),0),""))</f>
        <v>23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  <c r="U28" s="108">
        <v>2642</v>
      </c>
      <c r="V28" s="108" t="s">
        <v>474</v>
      </c>
      <c r="W28" s="108" t="s">
        <v>473</v>
      </c>
    </row>
    <row r="29" spans="1:24" x14ac:dyDescent="0.25">
      <c r="A29" s="17">
        <f t="shared" si="2"/>
        <v>24</v>
      </c>
      <c r="B29" s="11">
        <v>91071</v>
      </c>
      <c r="C29" s="11">
        <v>6050</v>
      </c>
      <c r="D29" s="17" t="str">
        <f>IF(B29&lt;&gt;"",IFERROR(VLOOKUP(B29,SignOnSheet!$D$5:$N$40,7,FALSE),"NON_LISTED"),"")</f>
        <v>Johannes Tallen-Angela Stenger</v>
      </c>
      <c r="E29" s="18" t="str">
        <f>IF(B29&lt;&gt;"",IFERROR(VLOOKUP(B29,SignOnSheet!$D$5:$K$40,3,FALSE),"NON_LISTED"),"")</f>
        <v>Hobie 16</v>
      </c>
      <c r="F29" s="18">
        <f>IF(B29&lt;&gt;"",IFERROR(VLOOKUP(B29,SignOnSheet!$D$5:$K$40,4,FALSE),"NON_LISTED"),"")</f>
        <v>1.21</v>
      </c>
      <c r="G29" s="18" t="str">
        <f>IF(B29&lt;&gt;"",IFERROR(VLOOKUP(B29,SignOnSheet!$D$5:$K$40,5,FALSE),"NON_LISTED"),"")</f>
        <v>B</v>
      </c>
      <c r="H29" s="18">
        <f>IF(B29&lt;&gt;"",IFERROR(VLOOKUP(B29,SignOnSheet!$D$5:$K$40,6,FALSE),"NON_LISTED"),"")</f>
        <v>3</v>
      </c>
      <c r="I29" s="39">
        <f>IF(B29&lt;&gt;"",IFERROR(VLOOKUP(B29,SignOnSheet!$D$5:$K$40,2,FALSE),"NON_LISTED"),"")</f>
        <v>0</v>
      </c>
      <c r="J29" s="18">
        <f t="shared" si="3"/>
        <v>3650</v>
      </c>
      <c r="K29" s="19">
        <f t="shared" si="0"/>
        <v>23</v>
      </c>
      <c r="L29" s="19">
        <f t="shared" si="1"/>
        <v>1005.5096418732783</v>
      </c>
      <c r="M29" s="18">
        <f>IF(ISTEXT(C29),SignOnSheet!$U$44+1,IF(C29&lt;&gt;"",IFERROR(IF(L29&gt;0,RANK(L29,IF(L$6:L$56&gt;0,L$6:L$56,),1)-COUNTIF(L$6:L$56,"=0"),IF(L29&lt;&gt;"",SignOnSheet!$U$44+1,0)),0),""))</f>
        <v>24</v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4" x14ac:dyDescent="0.25">
      <c r="A30" s="17">
        <f t="shared" si="2"/>
        <v>25</v>
      </c>
      <c r="B30" s="11">
        <v>112483</v>
      </c>
      <c r="C30" s="11">
        <v>6535</v>
      </c>
      <c r="D30" s="17" t="str">
        <f>IF(B30&lt;&gt;"",IFERROR(VLOOKUP(B30,SignOnSheet!$D$5:$N$40,7,FALSE),"NON_LISTED"),"")</f>
        <v>Tom Allen-Christina Balarin</v>
      </c>
      <c r="E30" s="18" t="str">
        <f>IF(B30&lt;&gt;"",IFERROR(VLOOKUP(B30,SignOnSheet!$D$5:$K$40,3,FALSE),"NON_LISTED"),"")</f>
        <v>Hobie 16</v>
      </c>
      <c r="F30" s="18">
        <f>IF(B30&lt;&gt;"",IFERROR(VLOOKUP(B30,SignOnSheet!$D$5:$K$40,4,FALSE),"NON_LISTED"),"")</f>
        <v>1.21</v>
      </c>
      <c r="G30" s="18" t="str">
        <f>IF(B30&lt;&gt;"",IFERROR(VLOOKUP(B30,SignOnSheet!$D$5:$K$40,5,FALSE),"NON_LISTED"),"")</f>
        <v>B</v>
      </c>
      <c r="H30" s="18">
        <f>IF(B30&lt;&gt;"",IFERROR(VLOOKUP(B30,SignOnSheet!$D$5:$K$40,6,FALSE),"NON_LISTED"),"")</f>
        <v>3</v>
      </c>
      <c r="I30" s="39">
        <f>IF(B30&lt;&gt;"",IFERROR(VLOOKUP(B30,SignOnSheet!$D$5:$K$40,2,FALSE),"NON_LISTED"),"")</f>
        <v>0</v>
      </c>
      <c r="J30" s="18">
        <f t="shared" si="3"/>
        <v>3935</v>
      </c>
      <c r="K30" s="19">
        <f t="shared" si="0"/>
        <v>25</v>
      </c>
      <c r="L30" s="19">
        <f t="shared" si="1"/>
        <v>1084.0220385674932</v>
      </c>
      <c r="M30" s="18">
        <f>IF(ISTEXT(C30),SignOnSheet!$U$44+1,IF(C30&lt;&gt;"",IFERROR(IF(L30&gt;0,RANK(L30,IF(L$6:L$56&gt;0,L$6:L$56,),1)-COUNTIF(L$6:L$56,"=0"),IF(L30&lt;&gt;"",SignOnSheet!$U$44+1,0)),0),""))</f>
        <v>25</v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4" x14ac:dyDescent="0.25">
      <c r="A31" s="17">
        <f t="shared" si="2"/>
        <v>26</v>
      </c>
      <c r="B31" s="11">
        <v>112607</v>
      </c>
      <c r="C31" s="11">
        <v>7352</v>
      </c>
      <c r="D31" s="17" t="s">
        <v>478</v>
      </c>
      <c r="E31" s="18" t="str">
        <f>IF(B31&lt;&gt;"",IFERROR(VLOOKUP(B31,SignOnSheet!$D$5:$K$40,3,FALSE),"NON_LISTED"),"")</f>
        <v>Hobie 16</v>
      </c>
      <c r="F31" s="18">
        <f>IF(B31&lt;&gt;"",IFERROR(VLOOKUP(B31,SignOnSheet!$D$5:$K$40,4,FALSE),"NON_LISTED"),"")</f>
        <v>1.21</v>
      </c>
      <c r="G31" s="18" t="str">
        <f>IF(B31&lt;&gt;"",IFERROR(VLOOKUP(B31,SignOnSheet!$D$5:$K$40,5,FALSE),"NON_LISTED"),"")</f>
        <v>B</v>
      </c>
      <c r="H31" s="18">
        <f>IF(B31&lt;&gt;"",IFERROR(VLOOKUP(B31,SignOnSheet!$D$5:$K$40,6,FALSE),"NON_LISTED"),"")</f>
        <v>3</v>
      </c>
      <c r="I31" s="39">
        <f>IF(B31&lt;&gt;"",IFERROR(VLOOKUP(B31,SignOnSheet!$D$5:$K$40,2,FALSE),"NON_LISTED"),"")</f>
        <v>0</v>
      </c>
      <c r="J31" s="18">
        <f t="shared" si="3"/>
        <v>4432</v>
      </c>
      <c r="K31" s="19">
        <f t="shared" si="0"/>
        <v>26</v>
      </c>
      <c r="L31" s="19">
        <f t="shared" si="1"/>
        <v>1220.9366391184574</v>
      </c>
      <c r="M31" s="18">
        <f>IF(ISTEXT(C31),SignOnSheet!$U$44+1,IF(C31&lt;&gt;"",IFERROR(IF(L31&gt;0,RANK(L31,IF(L$6:L$56&gt;0,L$6:L$56,),1)-COUNTIF(L$6:L$56,"=0"),IF(L31&lt;&gt;"",SignOnSheet!$U$44+1,0)),0),""))</f>
        <v>26</v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4" x14ac:dyDescent="0.25">
      <c r="A32" s="17">
        <f t="shared" si="2"/>
        <v>27</v>
      </c>
      <c r="B32" s="11">
        <v>2751</v>
      </c>
      <c r="C32" s="11" t="s">
        <v>479</v>
      </c>
      <c r="D32" s="17" t="str">
        <f>IF(B32&lt;&gt;"",IFERROR(VLOOKUP(B32,SignOnSheet!$D$5:$N$40,7,FALSE),"NON_LISTED"),"")</f>
        <v>Jason Reuben-Adam Lovett</v>
      </c>
      <c r="E32" s="18" t="str">
        <f>IF(B32&lt;&gt;"",IFERROR(VLOOKUP(B32,SignOnSheet!$D$5:$K$40,3,FALSE),"NON_LISTED"),"")</f>
        <v>Hobie Tiger 18</v>
      </c>
      <c r="F32" s="18">
        <f>IF(B32&lt;&gt;"",IFERROR(VLOOKUP(B32,SignOnSheet!$D$5:$K$40,4,FALSE),"NON_LISTED"),"")</f>
        <v>1</v>
      </c>
      <c r="G32" s="18" t="s">
        <v>278</v>
      </c>
      <c r="H32" s="18">
        <v>4</v>
      </c>
      <c r="I32" s="39">
        <f>IF(B32&lt;&gt;"",IFERROR(VLOOKUP(B32,SignOnSheet!$D$5:$K$40,2,FALSE),"NON_LISTED"),"")</f>
        <v>0</v>
      </c>
      <c r="J32" s="18" t="str">
        <f t="shared" si="3"/>
        <v/>
      </c>
      <c r="K32" s="19">
        <f t="shared" si="0"/>
        <v>0</v>
      </c>
      <c r="L32" s="19" t="str">
        <f t="shared" si="1"/>
        <v/>
      </c>
      <c r="M32" s="18">
        <f>IF(ISTEXT(C32),SignOnSheet!$U$44+1,IF(C32&lt;&gt;"",IFERROR(IF(L32&gt;0,RANK(L32,IF(L$6:L$56&gt;0,L$6:L$56,),1)-COUNTIF(L$6:L$56,"=0"),IF(L32&lt;&gt;"",SignOnSheet!$U$44+1,0)),0),""))</f>
        <v>33</v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2"/>
        <v>28</v>
      </c>
      <c r="B33" s="11">
        <v>91082</v>
      </c>
      <c r="C33" s="11" t="s">
        <v>479</v>
      </c>
      <c r="D33" s="17" t="str">
        <f>IF(B33&lt;&gt;"",IFERROR(VLOOKUP(B33,SignOnSheet!$D$5:$N$40,7,FALSE),"NON_LISTED"),"")</f>
        <v>David Scott-Suzanne Morton</v>
      </c>
      <c r="E33" s="18" t="str">
        <f>IF(B33&lt;&gt;"",IFERROR(VLOOKUP(B33,SignOnSheet!$D$5:$K$40,3,FALSE),"NON_LISTED"),"")</f>
        <v>Hobie 16</v>
      </c>
      <c r="F33" s="18">
        <f>IF(B33&lt;&gt;"",IFERROR(VLOOKUP(B33,SignOnSheet!$D$5:$K$40,4,FALSE),"NON_LISTED"),"")</f>
        <v>1.21</v>
      </c>
      <c r="G33" s="18" t="str">
        <f>IF(B33&lt;&gt;"",IFERROR(VLOOKUP(B33,SignOnSheet!$D$5:$K$40,5,FALSE),"NON_LISTED"),"")</f>
        <v>B</v>
      </c>
      <c r="H33" s="18">
        <f>IF(B33&lt;&gt;"",IFERROR(VLOOKUP(B33,SignOnSheet!$D$5:$K$40,6,FALSE),"NON_LISTED"),"")</f>
        <v>3</v>
      </c>
      <c r="I33" s="39">
        <f>IF(B33&lt;&gt;"",IFERROR(VLOOKUP(B33,SignOnSheet!$D$5:$K$40,2,FALSE),"NON_LISTED"),"")</f>
        <v>0</v>
      </c>
      <c r="J33" s="18" t="str">
        <f t="shared" si="3"/>
        <v/>
      </c>
      <c r="K33" s="19">
        <f t="shared" si="0"/>
        <v>0</v>
      </c>
      <c r="L33" s="19" t="str">
        <f t="shared" si="1"/>
        <v/>
      </c>
      <c r="M33" s="18">
        <f>IF(ISTEXT(C33),SignOnSheet!$U$44+1,IF(C33&lt;&gt;"",IFERROR(IF(L33&gt;0,RANK(L33,IF(L$6:L$56&gt;0,L$6:L$56,),1)-COUNTIF(L$6:L$56,"=0"),IF(L33&lt;&gt;"",SignOnSheet!$U$44+1,0)),0),""))</f>
        <v>33</v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2"/>
        <v>29</v>
      </c>
      <c r="B34" s="11">
        <v>1659</v>
      </c>
      <c r="C34" s="11" t="s">
        <v>479</v>
      </c>
      <c r="D34" s="17" t="str">
        <f>IF(B34&lt;&gt;"",IFERROR(VLOOKUP(B34,SignOnSheet!$D$5:$N$40,7,FALSE),"NON_LISTED"),"")</f>
        <v>Michael Sulzer-Andreas Schmidt</v>
      </c>
      <c r="E34" s="18" t="str">
        <f>IF(B34&lt;&gt;"",IFERROR(VLOOKUP(B34,SignOnSheet!$D$5:$K$40,3,FALSE),"NON_LISTED"),"")</f>
        <v>Nacra F18 Infusion</v>
      </c>
      <c r="F34" s="18">
        <f>IF(B34&lt;&gt;"",IFERROR(VLOOKUP(B34,SignOnSheet!$D$5:$K$40,4,FALSE),"NON_LISTED"),"")</f>
        <v>1</v>
      </c>
      <c r="G34" s="18" t="str">
        <f>IF(B34&lt;&gt;"",IFERROR(VLOOKUP(B34,SignOnSheet!$D$5:$K$40,5,FALSE),"NON_LISTED"),"")</f>
        <v>A</v>
      </c>
      <c r="H34" s="18">
        <f>IF(B34&lt;&gt;"",IFERROR(VLOOKUP(B34,SignOnSheet!$D$5:$K$40,6,FALSE),"NON_LISTED"),"")</f>
        <v>4</v>
      </c>
      <c r="I34" s="39">
        <f>IF(B34&lt;&gt;"",IFERROR(VLOOKUP(B34,SignOnSheet!$D$5:$K$40,2,FALSE),"NON_LISTED"),"")</f>
        <v>0</v>
      </c>
      <c r="J34" s="18" t="str">
        <f t="shared" si="3"/>
        <v/>
      </c>
      <c r="K34" s="19">
        <f t="shared" si="0"/>
        <v>0</v>
      </c>
      <c r="L34" s="19" t="str">
        <f t="shared" si="1"/>
        <v/>
      </c>
      <c r="M34" s="18">
        <f>IF(ISTEXT(C34),SignOnSheet!$U$44+1,IF(C34&lt;&gt;"",IFERROR(IF(L34&gt;0,RANK(L34,IF(L$6:L$56&gt;0,L$6:L$56,),1)-COUNTIF(L$6:L$56,"=0"),IF(L34&lt;&gt;"",SignOnSheet!$U$44+1,0)),0),""))</f>
        <v>33</v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2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3"/>
        <v/>
      </c>
      <c r="K35" s="19" t="str">
        <f t="shared" si="0"/>
        <v/>
      </c>
      <c r="L35" s="19" t="str">
        <f t="shared" si="1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2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3"/>
        <v/>
      </c>
      <c r="K36" s="19" t="str">
        <f t="shared" si="0"/>
        <v/>
      </c>
      <c r="L36" s="19" t="str">
        <f t="shared" si="1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2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3"/>
        <v/>
      </c>
      <c r="K37" s="19" t="str">
        <f t="shared" si="0"/>
        <v/>
      </c>
      <c r="L37" s="19" t="str">
        <f t="shared" si="1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2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3"/>
        <v/>
      </c>
      <c r="K38" s="19" t="str">
        <f t="shared" ref="K38:K56" si="6">IF(C38&lt;&gt;"",IFERROR(IF(C38&gt;0,RANK(J38,IF(J$6:J$56&gt;0,J$6:J$56,),1)-COUNTIF(J$6:J$56,"=0"),IF(C38="",COUNT(J$6:J$56)+1,0)),0),"")</f>
        <v/>
      </c>
      <c r="L38" s="19" t="str">
        <f t="shared" ref="L38:L56" si="7">IFERROR(IF(J38&lt;&gt;"",J38/F38,"")/H38,"")</f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ref="A39:A56" si="8">A38+1</f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3"/>
        <v/>
      </c>
      <c r="K39" s="19" t="str">
        <f t="shared" si="6"/>
        <v/>
      </c>
      <c r="L39" s="19" t="str">
        <f t="shared" si="7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8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3"/>
        <v/>
      </c>
      <c r="K40" s="19" t="str">
        <f t="shared" si="6"/>
        <v/>
      </c>
      <c r="L40" s="19" t="str">
        <f t="shared" si="7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8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3"/>
        <v/>
      </c>
      <c r="K41" s="19" t="str">
        <f t="shared" si="6"/>
        <v/>
      </c>
      <c r="L41" s="19" t="str">
        <f t="shared" si="7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8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3"/>
        <v/>
      </c>
      <c r="K42" s="19" t="str">
        <f t="shared" si="6"/>
        <v/>
      </c>
      <c r="L42" s="19" t="str">
        <f t="shared" si="7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8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3"/>
        <v/>
      </c>
      <c r="K43" s="19" t="str">
        <f t="shared" si="6"/>
        <v/>
      </c>
      <c r="L43" s="19" t="str">
        <f t="shared" si="7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8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3"/>
        <v/>
      </c>
      <c r="K44" s="19" t="str">
        <f t="shared" si="6"/>
        <v/>
      </c>
      <c r="L44" s="19" t="str">
        <f t="shared" si="7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8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3"/>
        <v/>
      </c>
      <c r="K45" s="19" t="str">
        <f t="shared" si="6"/>
        <v/>
      </c>
      <c r="L45" s="19" t="str">
        <f t="shared" si="7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8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3"/>
        <v/>
      </c>
      <c r="K46" s="19" t="str">
        <f t="shared" si="6"/>
        <v/>
      </c>
      <c r="L46" s="19" t="str">
        <f t="shared" si="7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8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3"/>
        <v/>
      </c>
      <c r="K47" s="19" t="str">
        <f t="shared" si="6"/>
        <v/>
      </c>
      <c r="L47" s="19" t="str">
        <f t="shared" si="7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8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3"/>
        <v/>
      </c>
      <c r="K48" s="19" t="str">
        <f t="shared" si="6"/>
        <v/>
      </c>
      <c r="L48" s="19" t="str">
        <f t="shared" si="7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8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3"/>
        <v/>
      </c>
      <c r="K49" s="19" t="str">
        <f t="shared" si="6"/>
        <v/>
      </c>
      <c r="L49" s="19" t="str">
        <f t="shared" si="7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8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3"/>
        <v/>
      </c>
      <c r="K50" s="19" t="str">
        <f t="shared" si="6"/>
        <v/>
      </c>
      <c r="L50" s="19" t="str">
        <f t="shared" si="7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8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3"/>
        <v/>
      </c>
      <c r="K51" s="19" t="str">
        <f t="shared" si="6"/>
        <v/>
      </c>
      <c r="L51" s="19" t="str">
        <f t="shared" si="7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8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3"/>
        <v/>
      </c>
      <c r="K52" s="19" t="str">
        <f t="shared" si="6"/>
        <v/>
      </c>
      <c r="L52" s="19" t="str">
        <f t="shared" si="7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8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3"/>
        <v/>
      </c>
      <c r="K53" s="19" t="str">
        <f t="shared" si="6"/>
        <v/>
      </c>
      <c r="L53" s="19" t="str">
        <f t="shared" si="7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8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3"/>
        <v/>
      </c>
      <c r="K54" s="19" t="str">
        <f t="shared" si="6"/>
        <v/>
      </c>
      <c r="L54" s="19" t="str">
        <f t="shared" si="7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8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3"/>
        <v/>
      </c>
      <c r="K55" s="19" t="str">
        <f t="shared" si="6"/>
        <v/>
      </c>
      <c r="L55" s="19" t="str">
        <f t="shared" si="7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8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3"/>
        <v/>
      </c>
      <c r="K56" s="19" t="str">
        <f t="shared" si="6"/>
        <v/>
      </c>
      <c r="L56" s="19" t="str">
        <f t="shared" si="7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5:M55">
      <sortCondition ref="M4"/>
    </sortState>
  </autoFilter>
  <mergeCells count="1">
    <mergeCell ref="N4:T4"/>
  </mergeCells>
  <conditionalFormatting sqref="B6:B40">
    <cfRule type="duplicateValues" dxfId="63" priority="2"/>
  </conditionalFormatting>
  <conditionalFormatting sqref="C6:C24">
    <cfRule type="duplicateValues" dxfId="62" priority="1"/>
  </conditionalFormatting>
  <pageMargins left="0.70866141732283472" right="0.70866141732283472" top="0.74803149606299213" bottom="0.74803149606299213" header="0.31496062992125984" footer="0.31496062992125984"/>
  <pageSetup paperSize="9" scale="58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20" customWidth="1"/>
    <col min="6" max="7" width="7.109375" customWidth="1"/>
    <col min="8" max="8" width="6" customWidth="1"/>
    <col min="9" max="9" width="7.8867187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2</v>
      </c>
      <c r="F2" s="81"/>
      <c r="G2" s="81"/>
      <c r="H2" s="81"/>
      <c r="I2" s="81"/>
      <c r="J2" s="81"/>
    </row>
    <row r="3" spans="1:25" x14ac:dyDescent="0.25">
      <c r="B3" s="41" t="s">
        <v>280</v>
      </c>
      <c r="C3" s="83" t="s">
        <v>420</v>
      </c>
      <c r="F3" s="81"/>
      <c r="G3" s="81"/>
      <c r="H3" s="81"/>
      <c r="I3" s="81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26.4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482</v>
      </c>
      <c r="C6" s="11">
        <v>4553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>IFERROR(IF(LEFT(C6,1)&lt;&gt;"D",IFERROR(RIGHT(C6,2)+LEFT(RIGHT(C6,4),2)*60+(C6-RIGHT(C6,4))/10000*3600-IF(G6="B",$J$4,$J$3),""),"" ),"")</f>
        <v>2753</v>
      </c>
      <c r="K6" s="19">
        <f t="shared" ref="K6:K56" si="0">IF(C6&lt;&gt;"",IFERROR(IF(C6&gt;0,RANK(J6,IF(J$6:J$56&gt;0,J$6:J$56,),1)-COUNTIF(J$6:J$56,"=0"),IF(C6="",COUNT(J$6:J$56)+1,0)),0),"")</f>
        <v>4</v>
      </c>
      <c r="L6" s="19">
        <f t="shared" ref="L6:L56" si="1">IFERROR(IF(J6&lt;&gt;"",J6/F6,"")/H6,"")</f>
        <v>688.25</v>
      </c>
      <c r="M6" s="18">
        <f>IF(ISTEXT(C6),SignOnSheet!$U$44+1,IF(C6&lt;&gt;"",IFERROR(IF(L6&gt;0,RANK(L6,IF(L$6:L$56&gt;0,L$6:L$56,),1)-COUNTIF(L$6:L$56,"=0"),IF(L6&lt;&gt;"",SignOnSheet!$U$44+1,0)),0),""))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f t="shared" ref="A7:A56" si="2">A6+1</f>
        <v>2</v>
      </c>
      <c r="B7" s="11">
        <v>2650</v>
      </c>
      <c r="C7" s="11">
        <v>4618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ref="J7:J56" si="3">IFERROR(IF(LEFT(C7,1)&lt;&gt;"D",IFERROR(RIGHT(C7,2)+LEFT(RIGHT(C7,4),2)*60+(C7-RIGHT(C7,4))/10000*3600-IF(G7="B",$J$4,$J$3),""),"" ),"")</f>
        <v>2778</v>
      </c>
      <c r="K7" s="19">
        <f t="shared" si="0"/>
        <v>6</v>
      </c>
      <c r="L7" s="19">
        <f t="shared" si="1"/>
        <v>694.5</v>
      </c>
      <c r="M7" s="18">
        <f>IF(ISTEXT(C7),SignOnSheet!$U$44+1,IF(C7&lt;&gt;"",IFERROR(IF(L7&gt;0,RANK(L7,IF(L$6:L$56&gt;0,L$6:L$56,),1)-COUNTIF(L$6:L$56,"=0"),IF(L7&lt;&gt;"",SignOnSheet!$U$44+1,0)),0),""))</f>
        <v>3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si="2"/>
        <v>3</v>
      </c>
      <c r="B8" s="11">
        <v>2749</v>
      </c>
      <c r="C8" s="11">
        <v>4709</v>
      </c>
      <c r="D8" s="17" t="str">
        <f>IF(B8&lt;&gt;"",IFERROR(VLOOKUP(B8,SignOnSheet!$D$5:$N$40,7,FALSE),"NON_LISTED"),"")</f>
        <v>Tony Hughes-Richard Stanley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3"/>
        <v>2829</v>
      </c>
      <c r="K8" s="19">
        <f t="shared" si="0"/>
        <v>9</v>
      </c>
      <c r="L8" s="19">
        <f t="shared" si="1"/>
        <v>707.25</v>
      </c>
      <c r="M8" s="18">
        <f>IF(ISTEXT(C8),SignOnSheet!$U$44+1,IF(C8&lt;&gt;"",IFERROR(IF(L8&gt;0,RANK(L8,IF(L$6:L$56&gt;0,L$6:L$56,),1)-COUNTIF(L$6:L$56,"=0"),IF(L8&lt;&gt;"",SignOnSheet!$U$44+1,0)),0),""))</f>
        <v>4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2"/>
        <v>4</v>
      </c>
      <c r="B9" s="11">
        <v>2643</v>
      </c>
      <c r="C9" s="11">
        <v>4738</v>
      </c>
      <c r="D9" s="17" t="str">
        <f>IF(B9&lt;&gt;"",IFERROR(VLOOKUP(B9,SignOnSheet!$D$5:$N$40,7,FALSE),"NON_LISTED"),"")</f>
        <v>Paresh Patel-Matt Olivier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3"/>
        <v>2858</v>
      </c>
      <c r="K9" s="19">
        <f t="shared" si="0"/>
        <v>10</v>
      </c>
      <c r="L9" s="19">
        <f t="shared" si="1"/>
        <v>714.5</v>
      </c>
      <c r="M9" s="18">
        <f>IF(ISTEXT(C9),SignOnSheet!$U$44+1,IF(C9&lt;&gt;"",IFERROR(IF(L9&gt;0,RANK(L9,IF(L$6:L$56&gt;0,L$6:L$56,),1)-COUNTIF(L$6:L$56,"=0"),IF(L9&lt;&gt;"",SignOnSheet!$U$44+1,0)),0),""))</f>
        <v>5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2"/>
        <v>5</v>
      </c>
      <c r="B10" s="11">
        <v>2645</v>
      </c>
      <c r="C10" s="11">
        <v>4839</v>
      </c>
      <c r="D10" s="17" t="str">
        <f>IF(B10&lt;&gt;"",IFERROR(VLOOKUP(B10,SignOnSheet!$D$5:$N$40,7,FALSE),"NON_LISTED"),"")</f>
        <v>Mike Goodyear-Kyle Boman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3"/>
        <v>2919</v>
      </c>
      <c r="K10" s="19">
        <f t="shared" si="0"/>
        <v>13</v>
      </c>
      <c r="L10" s="19">
        <f t="shared" si="1"/>
        <v>729.75</v>
      </c>
      <c r="M10" s="18">
        <f>IF(ISTEXT(C10),SignOnSheet!$U$44+1,IF(C10&lt;&gt;"",IFERROR(IF(L10&gt;0,RANK(L10,IF(L$6:L$56&gt;0,L$6:L$56,),1)-COUNTIF(L$6:L$56,"=0"),IF(L10&lt;&gt;"",SignOnSheet!$U$44+1,0)),0),""))</f>
        <v>7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2"/>
        <v>6</v>
      </c>
      <c r="B11" s="11">
        <v>2742</v>
      </c>
      <c r="C11" s="11">
        <v>4947</v>
      </c>
      <c r="D11" s="17" t="str">
        <f>IF(B11&lt;&gt;"",IFERROR(VLOOKUP(B11,SignOnSheet!$D$5:$N$40,7,FALSE),"NON_LISTED"),"")</f>
        <v>Roland van de Ven-Peter Scheren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3"/>
        <v>2987</v>
      </c>
      <c r="K11" s="19">
        <f t="shared" si="0"/>
        <v>16</v>
      </c>
      <c r="L11" s="19">
        <f t="shared" si="1"/>
        <v>746.75</v>
      </c>
      <c r="M11" s="18">
        <f>IF(ISTEXT(C11),SignOnSheet!$U$44+1,IF(C11&lt;&gt;"",IFERROR(IF(L11&gt;0,RANK(L11,IF(L$6:L$56&gt;0,L$6:L$56,),1)-COUNTIF(L$6:L$56,"=0"),IF(L11&lt;&gt;"",SignOnSheet!$U$44+1,0)),0),""))</f>
        <v>9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2"/>
        <v>7</v>
      </c>
      <c r="B12" s="11">
        <v>2471</v>
      </c>
      <c r="C12" s="11">
        <v>5128</v>
      </c>
      <c r="D12" s="17" t="str">
        <f>IF(B12&lt;&gt;"",IFERROR(VLOOKUP(B12,SignOnSheet!$D$5:$N$40,7,FALSE),"NON_LISTED"),"")</f>
        <v>Mark Henderson-Shane Rumbold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f>IF(B12&lt;&gt;"",IFERROR(VLOOKUP(B12,SignOnSheet!$D$5:$K$40,6,FALSE),"NON_LISTED"),"")</f>
        <v>4</v>
      </c>
      <c r="I12" s="39">
        <f>IF(B12&lt;&gt;"",IFERROR(VLOOKUP(B12,SignOnSheet!$D$5:$K$40,2,FALSE),"NON_LISTED"),"")</f>
        <v>0</v>
      </c>
      <c r="J12" s="18">
        <f t="shared" si="3"/>
        <v>3088</v>
      </c>
      <c r="K12" s="19">
        <f t="shared" si="0"/>
        <v>18</v>
      </c>
      <c r="L12" s="19">
        <f t="shared" si="1"/>
        <v>772</v>
      </c>
      <c r="M12" s="18">
        <f>IF(ISTEXT(C12),SignOnSheet!$U$44+1,IF(C12&lt;&gt;"",IFERROR(IF(L12&gt;0,RANK(L12,IF(L$6:L$56&gt;0,L$6:L$56,),1)-COUNTIF(L$6:L$56,"=0"),IF(L12&lt;&gt;"",SignOnSheet!$U$44+1,0)),0),""))</f>
        <v>11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2"/>
        <v>8</v>
      </c>
      <c r="B13" s="11">
        <v>2657</v>
      </c>
      <c r="C13" s="11">
        <v>5226</v>
      </c>
      <c r="D13" s="17" t="str">
        <f>IF(B13&lt;&gt;"",IFERROR(VLOOKUP(B13,SignOnSheet!$D$5:$N$40,7,FALSE),"NON_LISTED"),"")</f>
        <v>Nick Zervos-Christian Ponnotti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3"/>
        <v>3146</v>
      </c>
      <c r="K13" s="19">
        <f t="shared" si="0"/>
        <v>21</v>
      </c>
      <c r="L13" s="19">
        <f t="shared" si="1"/>
        <v>786.5</v>
      </c>
      <c r="M13" s="18">
        <f>IF(ISTEXT(C13),SignOnSheet!$U$44+1,IF(C13&lt;&gt;"",IFERROR(IF(L13&gt;0,RANK(L13,IF(L$6:L$56&gt;0,L$6:L$56,),1)-COUNTIF(L$6:L$56,"=0"),IF(L13&lt;&gt;"",SignOnSheet!$U$44+1,0)),0),""))</f>
        <v>14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2"/>
        <v>9</v>
      </c>
      <c r="B14" s="11">
        <v>2126</v>
      </c>
      <c r="C14" s="11">
        <v>5333</v>
      </c>
      <c r="D14" s="17" t="str">
        <f>IF(B14&lt;&gt;"",IFERROR(VLOOKUP(B14,SignOnSheet!$D$5:$N$40,7,FALSE),"NON_LISTED"),"")</f>
        <v>Tony Norris-Tina Plattner</v>
      </c>
      <c r="E14" s="18" t="str">
        <f>IF(B14&lt;&gt;"",IFERROR(VLOOKUP(B14,SignOnSheet!$D$5:$K$40,3,FALSE),"NON_LISTED"),"")</f>
        <v>Hobie Tiger 18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f>IF(B14&lt;&gt;"",IFERROR(VLOOKUP(B14,SignOnSheet!$D$5:$K$40,6,FALSE),"NON_LISTED"),"")</f>
        <v>4</v>
      </c>
      <c r="I14" s="39">
        <f>IF(B14&lt;&gt;"",IFERROR(VLOOKUP(B14,SignOnSheet!$D$5:$K$40,2,FALSE),"NON_LISTED"),"")</f>
        <v>0</v>
      </c>
      <c r="J14" s="18">
        <f t="shared" si="3"/>
        <v>3213</v>
      </c>
      <c r="K14" s="19">
        <f t="shared" si="0"/>
        <v>23</v>
      </c>
      <c r="L14" s="19">
        <f t="shared" si="1"/>
        <v>803.25</v>
      </c>
      <c r="M14" s="18">
        <f>IF(ISTEXT(C14),SignOnSheet!$U$44+1,IF(C14&lt;&gt;"",IFERROR(IF(L14&gt;0,RANK(L14,IF(L$6:L$56&gt;0,L$6:L$56,),1)-COUNTIF(L$6:L$56,"=0"),IF(L14&lt;&gt;"",SignOnSheet!$U$44+1,0)),0),""))</f>
        <v>17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2"/>
        <v>10</v>
      </c>
      <c r="B15" s="11">
        <v>23</v>
      </c>
      <c r="C15" s="11">
        <v>4149</v>
      </c>
      <c r="D15" s="17" t="str">
        <f>IF(B15&lt;&gt;"",IFERROR(VLOOKUP(B15,SignOnSheet!$D$5:$N$40,7,FALSE),"NON_LISTED"),"")</f>
        <v>Garth Loudon-Robbie Edouard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3"/>
        <v>2509</v>
      </c>
      <c r="K15" s="19">
        <f t="shared" si="0"/>
        <v>1</v>
      </c>
      <c r="L15" s="19">
        <f t="shared" si="1"/>
        <v>691.18457300275486</v>
      </c>
      <c r="M15" s="18">
        <f>IF(ISTEXT(C15),SignOnSheet!$U$44+1,IF(C15&lt;&gt;"",IFERROR(IF(L15&gt;0,RANK(L15,IF(L$6:L$56&gt;0,L$6:L$56,),1)-COUNTIF(L$6:L$56,"=0"),IF(L15&lt;&gt;"",SignOnSheet!$U$44+1,0)),0),""))</f>
        <v>2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2"/>
        <v>11</v>
      </c>
      <c r="B16" s="11">
        <v>113744</v>
      </c>
      <c r="C16" s="11">
        <v>4403</v>
      </c>
      <c r="D16" s="17" t="str">
        <f>IF(B16&lt;&gt;"",IFERROR(VLOOKUP(B16,SignOnSheet!$D$5:$N$40,7,FALSE),"NON_LISTED"),"")</f>
        <v>Grahame Southwick-Sharon Rayner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3"/>
        <v>2643</v>
      </c>
      <c r="K16" s="19">
        <f t="shared" si="0"/>
        <v>2</v>
      </c>
      <c r="L16" s="19">
        <f t="shared" si="1"/>
        <v>728.09917355371908</v>
      </c>
      <c r="M16" s="18">
        <f>IF(ISTEXT(C16),SignOnSheet!$U$44+1,IF(C16&lt;&gt;"",IFERROR(IF(L16&gt;0,RANK(L16,IF(L$6:L$56&gt;0,L$6:L$56,),1)-COUNTIF(L$6:L$56,"=0"),IF(L16&lt;&gt;"",SignOnSheet!$U$44+1,0)),0),""))</f>
        <v>6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2"/>
        <v>12</v>
      </c>
      <c r="B17" s="11">
        <v>114146</v>
      </c>
      <c r="C17" s="11">
        <v>4418</v>
      </c>
      <c r="D17" s="17" t="str">
        <f>IF(B17&lt;&gt;"",IFERROR(VLOOKUP(B17,SignOnSheet!$D$5:$N$40,7,FALSE),"NON_LISTED"),"")</f>
        <v>Andrew Boyd-Kim Troll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3"/>
        <v>2658</v>
      </c>
      <c r="K17" s="19">
        <f t="shared" si="0"/>
        <v>3</v>
      </c>
      <c r="L17" s="19">
        <f t="shared" si="1"/>
        <v>732.23140495867767</v>
      </c>
      <c r="M17" s="18">
        <f>IF(ISTEXT(C17),SignOnSheet!$U$44+1,IF(C17&lt;&gt;"",IFERROR(IF(L17&gt;0,RANK(L17,IF(L$6:L$56&gt;0,L$6:L$56,),1)-COUNTIF(L$6:L$56,"=0"),IF(L17&lt;&gt;"",SignOnSheet!$U$44+1,0)),0),""))</f>
        <v>8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2"/>
        <v>13</v>
      </c>
      <c r="B18" s="35">
        <v>115106</v>
      </c>
      <c r="C18" s="35">
        <v>4609</v>
      </c>
      <c r="D18" s="17" t="str">
        <f>IF(B18&lt;&gt;"",IFERROR(VLOOKUP(B18,SignOnSheet!$D$5:$N$40,7,FALSE),"NON_LISTED"),"")</f>
        <v>Robert Fine-Stephanie Goodyear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3"/>
        <v>2769</v>
      </c>
      <c r="K18" s="19">
        <f t="shared" si="0"/>
        <v>5</v>
      </c>
      <c r="L18" s="19">
        <f t="shared" si="1"/>
        <v>762.80991735537191</v>
      </c>
      <c r="M18" s="18">
        <f>IF(ISTEXT(C18),SignOnSheet!$U$44+1,IF(C18&lt;&gt;"",IFERROR(IF(L18&gt;0,RANK(L18,IF(L$6:L$56&gt;0,L$6:L$56,),1)-COUNTIF(L$6:L$56,"=0"),IF(L18&lt;&gt;"",SignOnSheet!$U$44+1,0)),0),""))</f>
        <v>10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2"/>
        <v>14</v>
      </c>
      <c r="B19" s="11">
        <v>115081</v>
      </c>
      <c r="C19" s="11">
        <v>4644</v>
      </c>
      <c r="D19" s="17" t="str">
        <f>IF(B19&lt;&gt;"",IFERROR(VLOOKUP(B19,SignOnSheet!$D$5:$N$40,7,FALSE),"NON_LISTED"),"")</f>
        <v>Joe Bilstein-Chiara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3"/>
        <v>2804</v>
      </c>
      <c r="K19" s="19">
        <f t="shared" si="0"/>
        <v>7</v>
      </c>
      <c r="L19" s="19">
        <f t="shared" si="1"/>
        <v>772.45179063360877</v>
      </c>
      <c r="M19" s="18">
        <f>IF(ISTEXT(C19),SignOnSheet!$U$44+1,IF(C19&lt;&gt;"",IFERROR(IF(L19&gt;0,RANK(L19,IF(L$6:L$56&gt;0,L$6:L$56,),1)-COUNTIF(L$6:L$56,"=0"),IF(L19&lt;&gt;"",SignOnSheet!$U$44+1,0)),0),""))</f>
        <v>12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2"/>
        <v>15</v>
      </c>
      <c r="B20" s="11">
        <v>112480</v>
      </c>
      <c r="C20" s="11">
        <v>4654</v>
      </c>
      <c r="D20" s="17" t="str">
        <f>IF(B20&lt;&gt;"",IFERROR(VLOOKUP(B20,SignOnSheet!$D$5:$N$40,7,FALSE),"NON_LISTED"),"")</f>
        <v>Craig Wood-Carrie Wood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3"/>
        <v>2814</v>
      </c>
      <c r="K20" s="19">
        <f t="shared" si="0"/>
        <v>8</v>
      </c>
      <c r="L20" s="19">
        <f t="shared" si="1"/>
        <v>775.2066115702479</v>
      </c>
      <c r="M20" s="18">
        <f>IF(ISTEXT(C20),SignOnSheet!$U$44+1,IF(C20&lt;&gt;"",IFERROR(IF(L20&gt;0,RANK(L20,IF(L$6:L$56&gt;0,L$6:L$56,),1)-COUNTIF(L$6:L$56,"=0"),IF(L20&lt;&gt;"",SignOnSheet!$U$44+1,0)),0),""))</f>
        <v>13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2"/>
        <v>16</v>
      </c>
      <c r="B21" s="11">
        <v>113344</v>
      </c>
      <c r="C21" s="11">
        <v>4743</v>
      </c>
      <c r="D21" s="17" t="str">
        <f>IF(B21&lt;&gt;"",IFERROR(VLOOKUP(B21,SignOnSheet!$D$5:$N$40,7,FALSE),"NON_LISTED"),"")</f>
        <v>Cyrille Girardin-Rob Pettit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3"/>
        <v>2863</v>
      </c>
      <c r="K21" s="19">
        <f t="shared" si="0"/>
        <v>11</v>
      </c>
      <c r="L21" s="19">
        <f t="shared" si="1"/>
        <v>788.70523415977959</v>
      </c>
      <c r="M21" s="18">
        <f>IF(ISTEXT(C21),SignOnSheet!$U$44+1,IF(C21&lt;&gt;"",IFERROR(IF(L21&gt;0,RANK(L21,IF(L$6:L$56&gt;0,L$6:L$56,),1)-COUNTIF(L$6:L$56,"=0"),IF(L21&lt;&gt;"",SignOnSheet!$U$44+1,0)),0),""))</f>
        <v>15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2"/>
        <v>17</v>
      </c>
      <c r="B22" s="11">
        <v>112647</v>
      </c>
      <c r="C22" s="11">
        <v>4816</v>
      </c>
      <c r="D22" s="17" t="str">
        <f>IF(B22&lt;&gt;"",IFERROR(VLOOKUP(B22,SignOnSheet!$D$5:$N$40,7,FALSE),"NON_LISTED"),"")</f>
        <v>John van der Vyver-Sam van der Vyver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3"/>
        <v>2896</v>
      </c>
      <c r="K22" s="19">
        <f t="shared" si="0"/>
        <v>12</v>
      </c>
      <c r="L22" s="19">
        <f t="shared" si="1"/>
        <v>797.79614325068871</v>
      </c>
      <c r="M22" s="18">
        <f>IF(ISTEXT(C22),SignOnSheet!$U$44+1,IF(C22&lt;&gt;"",IFERROR(IF(L22&gt;0,RANK(L22,IF(L$6:L$56&gt;0,L$6:L$56,),1)-COUNTIF(L$6:L$56,"=0"),IF(L22&lt;&gt;"",SignOnSheet!$U$44+1,0)),0),""))</f>
        <v>16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2"/>
        <v>18</v>
      </c>
      <c r="B23" s="11">
        <v>115080</v>
      </c>
      <c r="C23" s="11">
        <v>4859</v>
      </c>
      <c r="D23" s="17" t="str">
        <f>IF(B23&lt;&gt;"",IFERROR(VLOOKUP(B23,SignOnSheet!$D$5:$N$40,7,FALSE),"NON_LISTED"),"")</f>
        <v>Clementine James-Laura Kelly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3"/>
        <v>2939</v>
      </c>
      <c r="K23" s="19">
        <f t="shared" si="0"/>
        <v>14</v>
      </c>
      <c r="L23" s="19">
        <f t="shared" si="1"/>
        <v>809.64187327823686</v>
      </c>
      <c r="M23" s="18">
        <f>IF(ISTEXT(C23),SignOnSheet!$U$44+1,IF(C23&lt;&gt;"",IFERROR(IF(L23&gt;0,RANK(L23,IF(L$6:L$56&gt;0,L$6:L$56,),1)-COUNTIF(L$6:L$56,"=0"),IF(L23&lt;&gt;"",SignOnSheet!$U$44+1,0)),0),""))</f>
        <v>18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2"/>
        <v>19</v>
      </c>
      <c r="B24" s="11">
        <v>112555</v>
      </c>
      <c r="C24" s="11">
        <v>4938</v>
      </c>
      <c r="D24" s="17" t="str">
        <f>IF(B24&lt;&gt;"",IFERROR(VLOOKUP(B24,SignOnSheet!$D$5:$N$40,7,FALSE),"NON_LISTED"),"")</f>
        <v>Kees De Graaf-Anna Chandler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3"/>
        <v>2978</v>
      </c>
      <c r="K24" s="19">
        <f t="shared" si="0"/>
        <v>15</v>
      </c>
      <c r="L24" s="19">
        <f t="shared" si="1"/>
        <v>820.38567493112953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2"/>
        <v>20</v>
      </c>
      <c r="B25" s="11">
        <v>75</v>
      </c>
      <c r="C25" s="11">
        <v>5019</v>
      </c>
      <c r="D25" s="17" t="str">
        <f>IF(B25&lt;&gt;"",IFERROR(VLOOKUP(B25,SignOnSheet!$D$5:$N$40,7,FALSE),"NON_LISTED"),"")</f>
        <v>Erwin Telemans-Lenno Telemans</v>
      </c>
      <c r="E25" s="18" t="str">
        <f>IF(B25&lt;&gt;"",IFERROR(VLOOKUP(B25,SignOnSheet!$D$5:$K$40,3,FALSE),"NON_LISTED"),"")</f>
        <v>Nacra 5.0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3"/>
        <v>3019</v>
      </c>
      <c r="K25" s="19">
        <f t="shared" si="0"/>
        <v>17</v>
      </c>
      <c r="L25" s="19">
        <f t="shared" si="1"/>
        <v>831.68044077134982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2"/>
        <v>21</v>
      </c>
      <c r="B26" s="11">
        <v>112608</v>
      </c>
      <c r="C26" s="11">
        <v>5154</v>
      </c>
      <c r="D26" s="17" t="str">
        <f>IF(B26&lt;&gt;"",IFERROR(VLOOKUP(B26,SignOnSheet!$D$5:$N$40,7,FALSE),"NON_LISTED"),"")</f>
        <v>Charles Desmarquest-Savannah Desmarquest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3"/>
        <v>3114</v>
      </c>
      <c r="K26" s="19">
        <f t="shared" si="0"/>
        <v>19</v>
      </c>
      <c r="L26" s="19">
        <f t="shared" si="1"/>
        <v>857.85123966942149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2"/>
        <v>22</v>
      </c>
      <c r="B27" s="11">
        <v>91071</v>
      </c>
      <c r="C27" s="11">
        <v>5202</v>
      </c>
      <c r="D27" s="17" t="str">
        <f>IF(B27&lt;&gt;"",IFERROR(VLOOKUP(B27,SignOnSheet!$D$5:$N$40,7,FALSE),"NON_LISTED"),"")</f>
        <v>Johannes Tallen-Angela Stenger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f>IF(B27&lt;&gt;"",IFERROR(VLOOKUP(B27,SignOnSheet!$D$5:$K$40,6,FALSE),"NON_LISTED"),"")</f>
        <v>3</v>
      </c>
      <c r="I27" s="39">
        <f>IF(B27&lt;&gt;"",IFERROR(VLOOKUP(B27,SignOnSheet!$D$5:$K$40,2,FALSE),"NON_LISTED"),"")</f>
        <v>0</v>
      </c>
      <c r="J27" s="18">
        <f t="shared" si="3"/>
        <v>3122</v>
      </c>
      <c r="K27" s="19">
        <f t="shared" si="0"/>
        <v>20</v>
      </c>
      <c r="L27" s="19">
        <f t="shared" si="1"/>
        <v>860.05509641873277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2"/>
        <v>23</v>
      </c>
      <c r="B28" s="11">
        <v>108961</v>
      </c>
      <c r="C28" s="11">
        <v>5227</v>
      </c>
      <c r="D28" s="17" t="str">
        <f>IF(B28&lt;&gt;"",IFERROR(VLOOKUP(B28,SignOnSheet!$D$5:$N$40,7,FALSE),"NON_LISTED"),"")</f>
        <v>Sarah Scott-Justin Hoon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f>IF(B28&lt;&gt;"",IFERROR(VLOOKUP(B28,SignOnSheet!$D$5:$K$40,6,FALSE),"NON_LISTED"),"")</f>
        <v>3</v>
      </c>
      <c r="I28" s="39">
        <f>IF(B28&lt;&gt;"",IFERROR(VLOOKUP(B28,SignOnSheet!$D$5:$K$40,2,FALSE),"NON_LISTED"),"")</f>
        <v>0</v>
      </c>
      <c r="J28" s="18">
        <f t="shared" si="3"/>
        <v>3147</v>
      </c>
      <c r="K28" s="19">
        <f t="shared" si="0"/>
        <v>22</v>
      </c>
      <c r="L28" s="19">
        <f t="shared" si="1"/>
        <v>866.9421487603305</v>
      </c>
      <c r="M28" s="18">
        <f>IF(ISTEXT(C28),SignOnSheet!$U$44+1,IF(C28&lt;&gt;"",IFERROR(IF(L28&gt;0,RANK(L28,IF(L$6:L$56&gt;0,L$6:L$56,),1)-COUNTIF(L$6:L$56,"=0"),IF(L28&lt;&gt;"",SignOnSheet!$U$44+1,0)),0),""))</f>
        <v>23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2"/>
        <v>24</v>
      </c>
      <c r="B29" s="11">
        <v>112483</v>
      </c>
      <c r="C29" s="11">
        <v>5342</v>
      </c>
      <c r="D29" s="17" t="str">
        <f>IF(B29&lt;&gt;"",IFERROR(VLOOKUP(B29,SignOnSheet!$D$5:$N$40,7,FALSE),"NON_LISTED"),"")</f>
        <v>Tom Allen-Christina Balarin</v>
      </c>
      <c r="E29" s="18" t="str">
        <f>IF(B29&lt;&gt;"",IFERROR(VLOOKUP(B29,SignOnSheet!$D$5:$K$40,3,FALSE),"NON_LISTED"),"")</f>
        <v>Hobie 16</v>
      </c>
      <c r="F29" s="18">
        <f>IF(B29&lt;&gt;"",IFERROR(VLOOKUP(B29,SignOnSheet!$D$5:$K$40,4,FALSE),"NON_LISTED"),"")</f>
        <v>1.21</v>
      </c>
      <c r="G29" s="18" t="str">
        <f>IF(B29&lt;&gt;"",IFERROR(VLOOKUP(B29,SignOnSheet!$D$5:$K$40,5,FALSE),"NON_LISTED"),"")</f>
        <v>B</v>
      </c>
      <c r="H29" s="18">
        <f>IF(B29&lt;&gt;"",IFERROR(VLOOKUP(B29,SignOnSheet!$D$5:$K$40,6,FALSE),"NON_LISTED"),"")</f>
        <v>3</v>
      </c>
      <c r="I29" s="39">
        <f>IF(B29&lt;&gt;"",IFERROR(VLOOKUP(B29,SignOnSheet!$D$5:$K$40,2,FALSE),"NON_LISTED"),"")</f>
        <v>0</v>
      </c>
      <c r="J29" s="18">
        <f t="shared" si="3"/>
        <v>3222</v>
      </c>
      <c r="K29" s="19">
        <f t="shared" si="0"/>
        <v>24</v>
      </c>
      <c r="L29" s="19">
        <f t="shared" si="1"/>
        <v>887.60330578512401</v>
      </c>
      <c r="M29" s="18">
        <f>IF(ISTEXT(C29),SignOnSheet!$U$44+1,IF(C29&lt;&gt;"",IFERROR(IF(L29&gt;0,RANK(L29,IF(L$6:L$56&gt;0,L$6:L$56,),1)-COUNTIF(L$6:L$56,"=0"),IF(L29&lt;&gt;"",SignOnSheet!$U$44+1,0)),0),""))</f>
        <v>24</v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2"/>
        <v>25</v>
      </c>
      <c r="B30" s="11">
        <v>115105</v>
      </c>
      <c r="C30" s="11">
        <v>6031</v>
      </c>
      <c r="D30" s="17" t="str">
        <f>IF(B30&lt;&gt;"",IFERROR(VLOOKUP(B30,SignOnSheet!$D$5:$N$40,7,FALSE),"NON_LISTED"),"")</f>
        <v>Matteaus Walcher-Adriana Mariano</v>
      </c>
      <c r="E30" s="18" t="str">
        <f>IF(B30&lt;&gt;"",IFERROR(VLOOKUP(B30,SignOnSheet!$D$5:$K$40,3,FALSE),"NON_LISTED"),"")</f>
        <v>Hobie 16</v>
      </c>
      <c r="F30" s="18">
        <f>IF(B30&lt;&gt;"",IFERROR(VLOOKUP(B30,SignOnSheet!$D$5:$K$40,4,FALSE),"NON_LISTED"),"")</f>
        <v>1.21</v>
      </c>
      <c r="G30" s="18" t="str">
        <f>IF(B30&lt;&gt;"",IFERROR(VLOOKUP(B30,SignOnSheet!$D$5:$K$40,5,FALSE),"NON_LISTED"),"")</f>
        <v>B</v>
      </c>
      <c r="H30" s="18">
        <f>IF(B30&lt;&gt;"",IFERROR(VLOOKUP(B30,SignOnSheet!$D$5:$K$40,6,FALSE),"NON_LISTED"),"")</f>
        <v>3</v>
      </c>
      <c r="I30" s="39">
        <f>IF(B30&lt;&gt;"",IFERROR(VLOOKUP(B30,SignOnSheet!$D$5:$K$40,2,FALSE),"NON_LISTED"),"")</f>
        <v>0</v>
      </c>
      <c r="J30" s="18">
        <f t="shared" si="3"/>
        <v>3631</v>
      </c>
      <c r="K30" s="19">
        <f t="shared" si="0"/>
        <v>25</v>
      </c>
      <c r="L30" s="19">
        <f t="shared" si="1"/>
        <v>1000.2754820936639</v>
      </c>
      <c r="M30" s="18">
        <f>IF(ISTEXT(C30),SignOnSheet!$U$44+1,IF(C30&lt;&gt;"",IFERROR(IF(L30&gt;0,RANK(L30,IF(L$6:L$56&gt;0,L$6:L$56,),1)-COUNTIF(L$6:L$56,"=0"),IF(L30&lt;&gt;"",SignOnSheet!$U$44+1,0)),0),""))</f>
        <v>25</v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2"/>
        <v>26</v>
      </c>
      <c r="B31" s="11">
        <v>112607</v>
      </c>
      <c r="C31" s="11">
        <v>6319</v>
      </c>
      <c r="D31" s="17" t="str">
        <f>IF(B31&lt;&gt;"",IFERROR(VLOOKUP(B31,SignOnSheet!$D$5:$N$40,7,FALSE),"NON_LISTED"),"")</f>
        <v>Nassor Alamki-Machano Mussa</v>
      </c>
      <c r="E31" s="18" t="str">
        <f>IF(B31&lt;&gt;"",IFERROR(VLOOKUP(B31,SignOnSheet!$D$5:$K$40,3,FALSE),"NON_LISTED"),"")</f>
        <v>Hobie 16</v>
      </c>
      <c r="F31" s="18">
        <f>IF(B31&lt;&gt;"",IFERROR(VLOOKUP(B31,SignOnSheet!$D$5:$K$40,4,FALSE),"NON_LISTED"),"")</f>
        <v>1.21</v>
      </c>
      <c r="G31" s="18" t="str">
        <f>IF(B31&lt;&gt;"",IFERROR(VLOOKUP(B31,SignOnSheet!$D$5:$K$40,5,FALSE),"NON_LISTED"),"")</f>
        <v>B</v>
      </c>
      <c r="H31" s="18">
        <f>IF(B31&lt;&gt;"",IFERROR(VLOOKUP(B31,SignOnSheet!$D$5:$K$40,6,FALSE),"NON_LISTED"),"")</f>
        <v>3</v>
      </c>
      <c r="I31" s="39">
        <f>IF(B31&lt;&gt;"",IFERROR(VLOOKUP(B31,SignOnSheet!$D$5:$K$40,2,FALSE),"NON_LISTED"),"")</f>
        <v>0</v>
      </c>
      <c r="J31" s="18">
        <f t="shared" si="3"/>
        <v>3799</v>
      </c>
      <c r="K31" s="19">
        <f t="shared" si="0"/>
        <v>26</v>
      </c>
      <c r="L31" s="19">
        <f t="shared" si="1"/>
        <v>1046.5564738292012</v>
      </c>
      <c r="M31" s="18">
        <f>IF(ISTEXT(C31),SignOnSheet!$U$44+1,IF(C31&lt;&gt;"",IFERROR(IF(L31&gt;0,RANK(L31,IF(L$6:L$56&gt;0,L$6:L$56,),1)-COUNTIF(L$6:L$56,"=0"),IF(L31&lt;&gt;"",SignOnSheet!$U$44+1,0)),0),""))</f>
        <v>26</v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2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3"/>
        <v/>
      </c>
      <c r="K32" s="19" t="str">
        <f t="shared" si="0"/>
        <v/>
      </c>
      <c r="L32" s="19" t="str">
        <f t="shared" si="1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2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3"/>
        <v/>
      </c>
      <c r="K33" s="19" t="str">
        <f t="shared" si="0"/>
        <v/>
      </c>
      <c r="L33" s="19" t="str">
        <f t="shared" si="1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2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3"/>
        <v/>
      </c>
      <c r="K34" s="19" t="str">
        <f t="shared" si="0"/>
        <v/>
      </c>
      <c r="L34" s="19" t="str">
        <f t="shared" si="1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2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3"/>
        <v/>
      </c>
      <c r="K35" s="19" t="str">
        <f t="shared" si="0"/>
        <v/>
      </c>
      <c r="L35" s="19" t="str">
        <f t="shared" si="1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2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3"/>
        <v/>
      </c>
      <c r="K36" s="19" t="str">
        <f t="shared" si="0"/>
        <v/>
      </c>
      <c r="L36" s="19" t="str">
        <f t="shared" si="1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2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3"/>
        <v/>
      </c>
      <c r="K37" s="19" t="str">
        <f t="shared" si="0"/>
        <v/>
      </c>
      <c r="L37" s="19" t="str">
        <f t="shared" si="1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2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3"/>
        <v/>
      </c>
      <c r="K38" s="19" t="str">
        <f t="shared" si="0"/>
        <v/>
      </c>
      <c r="L38" s="19" t="str">
        <f t="shared" si="1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2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3"/>
        <v/>
      </c>
      <c r="K39" s="19" t="str">
        <f t="shared" si="0"/>
        <v/>
      </c>
      <c r="L39" s="19" t="str">
        <f t="shared" si="1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2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3"/>
        <v/>
      </c>
      <c r="K40" s="19" t="str">
        <f t="shared" si="0"/>
        <v/>
      </c>
      <c r="L40" s="19" t="str">
        <f t="shared" si="1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2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3"/>
        <v/>
      </c>
      <c r="K41" s="19" t="str">
        <f t="shared" si="0"/>
        <v/>
      </c>
      <c r="L41" s="19" t="str">
        <f t="shared" si="1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2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3"/>
        <v/>
      </c>
      <c r="K42" s="19" t="str">
        <f t="shared" si="0"/>
        <v/>
      </c>
      <c r="L42" s="19" t="str">
        <f t="shared" si="1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2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3"/>
        <v/>
      </c>
      <c r="K43" s="19" t="str">
        <f t="shared" si="0"/>
        <v/>
      </c>
      <c r="L43" s="19" t="str">
        <f t="shared" si="1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2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3"/>
        <v/>
      </c>
      <c r="K44" s="19" t="str">
        <f t="shared" si="0"/>
        <v/>
      </c>
      <c r="L44" s="19" t="str">
        <f t="shared" si="1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2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3"/>
        <v/>
      </c>
      <c r="K45" s="19" t="str">
        <f t="shared" si="0"/>
        <v/>
      </c>
      <c r="L45" s="19" t="str">
        <f t="shared" si="1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2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3"/>
        <v/>
      </c>
      <c r="K46" s="19" t="str">
        <f t="shared" si="0"/>
        <v/>
      </c>
      <c r="L46" s="19" t="str">
        <f t="shared" si="1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2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3"/>
        <v/>
      </c>
      <c r="K47" s="19" t="str">
        <f t="shared" si="0"/>
        <v/>
      </c>
      <c r="L47" s="19" t="str">
        <f t="shared" si="1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2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3"/>
        <v/>
      </c>
      <c r="K48" s="19" t="str">
        <f t="shared" si="0"/>
        <v/>
      </c>
      <c r="L48" s="19" t="str">
        <f t="shared" si="1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2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3"/>
        <v/>
      </c>
      <c r="K49" s="19" t="str">
        <f t="shared" si="0"/>
        <v/>
      </c>
      <c r="L49" s="19" t="str">
        <f t="shared" si="1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2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3"/>
        <v/>
      </c>
      <c r="K50" s="19" t="str">
        <f t="shared" si="0"/>
        <v/>
      </c>
      <c r="L50" s="19" t="str">
        <f t="shared" si="1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2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3"/>
        <v/>
      </c>
      <c r="K51" s="19" t="str">
        <f t="shared" si="0"/>
        <v/>
      </c>
      <c r="L51" s="19" t="str">
        <f t="shared" si="1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2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3"/>
        <v/>
      </c>
      <c r="K52" s="19" t="str">
        <f t="shared" si="0"/>
        <v/>
      </c>
      <c r="L52" s="19" t="str">
        <f t="shared" si="1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2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3"/>
        <v/>
      </c>
      <c r="K53" s="19" t="str">
        <f t="shared" si="0"/>
        <v/>
      </c>
      <c r="L53" s="19" t="str">
        <f t="shared" si="1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2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3"/>
        <v/>
      </c>
      <c r="K54" s="19" t="str">
        <f t="shared" si="0"/>
        <v/>
      </c>
      <c r="L54" s="19" t="str">
        <f t="shared" si="1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2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3"/>
        <v/>
      </c>
      <c r="K55" s="19" t="str">
        <f t="shared" si="0"/>
        <v/>
      </c>
      <c r="L55" s="19" t="str">
        <f t="shared" si="1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2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3"/>
        <v/>
      </c>
      <c r="K56" s="19" t="str">
        <f t="shared" si="0"/>
        <v/>
      </c>
      <c r="L56" s="19" t="str">
        <f t="shared" si="1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5:M55">
      <sortCondition ref="M4"/>
    </sortState>
  </autoFilter>
  <mergeCells count="1">
    <mergeCell ref="N4:T4"/>
  </mergeCells>
  <conditionalFormatting sqref="B36:B40">
    <cfRule type="duplicateValues" dxfId="61" priority="7"/>
  </conditionalFormatting>
  <conditionalFormatting sqref="B34:B35">
    <cfRule type="duplicateValues" dxfId="60" priority="5"/>
  </conditionalFormatting>
  <conditionalFormatting sqref="C6:C24">
    <cfRule type="duplicateValues" dxfId="59" priority="4"/>
  </conditionalFormatting>
  <conditionalFormatting sqref="B6:B33">
    <cfRule type="duplicateValues" dxfId="58" priority="3"/>
  </conditionalFormatting>
  <conditionalFormatting sqref="C6:C24">
    <cfRule type="duplicateValues" dxfId="57" priority="2"/>
  </conditionalFormatting>
  <conditionalFormatting sqref="B6:B31">
    <cfRule type="duplicateValues" dxfId="56" priority="1"/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zoomScale="70" zoomScaleSheetLayoutView="70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3</v>
      </c>
      <c r="F2" s="84"/>
      <c r="G2" s="84"/>
      <c r="H2" s="84"/>
      <c r="I2" s="84"/>
      <c r="J2" s="84"/>
    </row>
    <row r="3" spans="1:25" x14ac:dyDescent="0.25">
      <c r="B3" s="41" t="s">
        <v>280</v>
      </c>
      <c r="C3" s="83" t="s">
        <v>420</v>
      </c>
      <c r="F3" s="84"/>
      <c r="G3" s="84"/>
      <c r="H3" s="84"/>
      <c r="I3" s="84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2645</v>
      </c>
      <c r="C6" s="11">
        <v>4130</v>
      </c>
      <c r="D6" s="17" t="str">
        <f>IF(B6&lt;&gt;"",IFERROR(VLOOKUP(B6,SignOnSheet!$D$5:$N$40,7,FALSE),"NON_LISTED"),"")</f>
        <v>Mike Goodyear-Kyle Boman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>IFERROR(IF(LEFT(C6,1)&lt;&gt;"D",IFERROR(RIGHT(C6,2)+LEFT(RIGHT(C6,4),2)*60+(C6-RIGHT(C6,4))/10000*3600-IF(G6="B",$J$4,$J$3),""),"" ),"")</f>
        <v>2490</v>
      </c>
      <c r="K6" s="19">
        <f t="shared" ref="K6:K56" si="0">IF(C6&lt;&gt;"",IFERROR(IF(C6&gt;0,RANK(J6,IF(J$6:J$56&gt;0,J$6:J$56,),1)-COUNTIF(J$6:J$56,"=0"),IF(C6="",COUNT(J$6:J$56)+1,0)),0),"")</f>
        <v>10</v>
      </c>
      <c r="L6" s="19">
        <f t="shared" ref="L6:L56" si="1">IFERROR(IF(J6&lt;&gt;"",J6/F6,"")/H6,"")</f>
        <v>622.5</v>
      </c>
      <c r="M6" s="18">
        <f>IF(ISTEXT(C6),SignOnSheet!$U$44+1,IF(C6&lt;&gt;"",IFERROR(IF(L6&gt;0,RANK(L6,IF(L$6:L$56&gt;0,L$6:L$56,),1)-COUNTIF(L$6:L$56,"=0"),IF(L6&lt;&gt;"",SignOnSheet!$U$44+1,0)),0),""))</f>
        <v>2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f t="shared" ref="A7:A56" si="2">A6+1</f>
        <v>2</v>
      </c>
      <c r="B7" s="11">
        <v>2749</v>
      </c>
      <c r="C7" s="11">
        <v>4344</v>
      </c>
      <c r="D7" s="17" t="str">
        <f>IF(B7&lt;&gt;"",IFERROR(VLOOKUP(B7,SignOnSheet!$D$5:$N$40,7,FALSE),"NON_LISTED"),"")</f>
        <v>Tony Hughes-Richard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ref="J7:J56" si="3">IFERROR(IF(LEFT(C7,1)&lt;&gt;"D",IFERROR(RIGHT(C7,2)+LEFT(RIGHT(C7,4),2)*60+(C7-RIGHT(C7,4))/10000*3600-IF(G7="B",$J$4,$J$3),""),"" ),"")</f>
        <v>2624</v>
      </c>
      <c r="K7" s="19">
        <f t="shared" si="0"/>
        <v>11</v>
      </c>
      <c r="L7" s="19">
        <f t="shared" si="1"/>
        <v>656</v>
      </c>
      <c r="M7" s="18">
        <f>IF(ISTEXT(C7),SignOnSheet!$U$44+1,IF(C7&lt;&gt;"",IFERROR(IF(L7&gt;0,RANK(L7,IF(L$6:L$56&gt;0,L$6:L$56,),1)-COUNTIF(L$6:L$56,"=0"),IF(L7&lt;&gt;"",SignOnSheet!$U$44+1,0)),0),""))</f>
        <v>7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si="2"/>
        <v>3</v>
      </c>
      <c r="B8" s="11">
        <v>2650</v>
      </c>
      <c r="C8" s="11">
        <v>4357</v>
      </c>
      <c r="D8" s="17" t="str">
        <f>IF(B8&lt;&gt;"",IFERROR(VLOOKUP(B8,SignOnSheet!$D$5:$N$40,7,FALSE),"NON_LISTED"),"")</f>
        <v>Alistair Bush-Andrew Stanley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3"/>
        <v>2637</v>
      </c>
      <c r="K8" s="19">
        <f t="shared" si="0"/>
        <v>12</v>
      </c>
      <c r="L8" s="19">
        <f t="shared" si="1"/>
        <v>659.25</v>
      </c>
      <c r="M8" s="18">
        <f>IF(ISTEXT(C8),SignOnSheet!$U$44+1,IF(C8&lt;&gt;"",IFERROR(IF(L8&gt;0,RANK(L8,IF(L$6:L$56&gt;0,L$6:L$56,),1)-COUNTIF(L$6:L$56,"=0"),IF(L8&lt;&gt;"",SignOnSheet!$U$44+1,0)),0),""))</f>
        <v>10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2"/>
        <v>4</v>
      </c>
      <c r="B9" s="11">
        <v>482</v>
      </c>
      <c r="C9" s="11">
        <v>44.4</v>
      </c>
      <c r="D9" s="17" t="str">
        <f>IF(B9&lt;&gt;"",IFERROR(VLOOKUP(B9,SignOnSheet!$D$5:$N$40,7,FALSE),"NON_LISTED"),"")</f>
        <v>Charles Girard-Gary Hubach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3"/>
        <v>2640.4</v>
      </c>
      <c r="K9" s="19">
        <f t="shared" si="0"/>
        <v>13</v>
      </c>
      <c r="L9" s="19">
        <f t="shared" si="1"/>
        <v>660.1</v>
      </c>
      <c r="M9" s="18">
        <f>IF(ISTEXT(C9),SignOnSheet!$U$44+1,IF(C9&lt;&gt;"",IFERROR(IF(L9&gt;0,RANK(L9,IF(L$6:L$56&gt;0,L$6:L$56,),1)-COUNTIF(L$6:L$56,"=0"),IF(L9&lt;&gt;"",SignOnSheet!$U$44+1,0)),0),""))</f>
        <v>11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2"/>
        <v>5</v>
      </c>
      <c r="B10" s="11">
        <v>2742</v>
      </c>
      <c r="C10" s="11">
        <v>4510</v>
      </c>
      <c r="D10" s="17" t="str">
        <f>IF(B10&lt;&gt;"",IFERROR(VLOOKUP(B10,SignOnSheet!$D$5:$N$40,7,FALSE),"NON_LISTED"),"")</f>
        <v>Roland van de Ven-Peter Scheren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3"/>
        <v>2710</v>
      </c>
      <c r="K10" s="19">
        <f t="shared" si="0"/>
        <v>15</v>
      </c>
      <c r="L10" s="19">
        <f t="shared" si="1"/>
        <v>677.5</v>
      </c>
      <c r="M10" s="18">
        <f>IF(ISTEXT(C10),SignOnSheet!$U$44+1,IF(C10&lt;&gt;"",IFERROR(IF(L10&gt;0,RANK(L10,IF(L$6:L$56&gt;0,L$6:L$56,),1)-COUNTIF(L$6:L$56,"=0"),IF(L10&lt;&gt;"",SignOnSheet!$U$44+1,0)),0),""))</f>
        <v>14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2"/>
        <v>6</v>
      </c>
      <c r="B11" s="11">
        <v>2657</v>
      </c>
      <c r="C11" s="11">
        <v>4553</v>
      </c>
      <c r="D11" s="17" t="str">
        <f>IF(B11&lt;&gt;"",IFERROR(VLOOKUP(B11,SignOnSheet!$D$5:$N$40,7,FALSE),"NON_LISTED"),"")</f>
        <v>Nick Zervos-Christian Ponnotti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3"/>
        <v>2753</v>
      </c>
      <c r="K11" s="19">
        <f t="shared" si="0"/>
        <v>16</v>
      </c>
      <c r="L11" s="19">
        <f t="shared" si="1"/>
        <v>688.25</v>
      </c>
      <c r="M11" s="18">
        <f>IF(ISTEXT(C11),SignOnSheet!$U$44+1,IF(C11&lt;&gt;"",IFERROR(IF(L11&gt;0,RANK(L11,IF(L$6:L$56&gt;0,L$6:L$56,),1)-COUNTIF(L$6:L$56,"=0"),IF(L11&lt;&gt;"",SignOnSheet!$U$44+1,0)),0),""))</f>
        <v>15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2"/>
        <v>7</v>
      </c>
      <c r="B12" s="11">
        <v>2751</v>
      </c>
      <c r="C12" s="11">
        <v>4623</v>
      </c>
      <c r="D12" s="17" t="str">
        <f>IF(B12&lt;&gt;"",IFERROR(VLOOKUP(B12,SignOnSheet!$D$5:$N$40,7,FALSE),"NON_LISTED"),"")</f>
        <v>Jason Reuben-Adam Lovett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">
        <v>278</v>
      </c>
      <c r="H12" s="18">
        <v>4</v>
      </c>
      <c r="I12" s="39">
        <f>IF(B12&lt;&gt;"",IFERROR(VLOOKUP(B12,SignOnSheet!$D$5:$K$40,2,FALSE),"NON_LISTED"),"")</f>
        <v>0</v>
      </c>
      <c r="J12" s="18">
        <f t="shared" si="3"/>
        <v>2783</v>
      </c>
      <c r="K12" s="19">
        <f t="shared" si="0"/>
        <v>17</v>
      </c>
      <c r="L12" s="19">
        <f t="shared" si="1"/>
        <v>695.75</v>
      </c>
      <c r="M12" s="18">
        <f>IF(ISTEXT(C12),SignOnSheet!$U$44+1,IF(C12&lt;&gt;"",IFERROR(IF(L12&gt;0,RANK(L12,IF(L$6:L$56&gt;0,L$6:L$56,),1)-COUNTIF(L$6:L$56,"=0"),IF(L12&lt;&gt;"",SignOnSheet!$U$44+1,0)),0),""))</f>
        <v>16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2"/>
        <v>8</v>
      </c>
      <c r="B13" s="11">
        <v>2471</v>
      </c>
      <c r="C13" s="11">
        <v>4638</v>
      </c>
      <c r="D13" s="17" t="str">
        <f>IF(B13&lt;&gt;"",IFERROR(VLOOKUP(B13,SignOnSheet!$D$5:$N$40,7,FALSE),"NON_LISTED"),"")</f>
        <v>Mark Henderson-Shane Rumbold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3"/>
        <v>2798</v>
      </c>
      <c r="K13" s="19">
        <f t="shared" si="0"/>
        <v>18</v>
      </c>
      <c r="L13" s="19">
        <f t="shared" si="1"/>
        <v>699.5</v>
      </c>
      <c r="M13" s="18">
        <f>IF(ISTEXT(C13),SignOnSheet!$U$44+1,IF(C13&lt;&gt;"",IFERROR(IF(L13&gt;0,RANK(L13,IF(L$6:L$56&gt;0,L$6:L$56,),1)-COUNTIF(L$6:L$56,"=0"),IF(L13&lt;&gt;"",SignOnSheet!$U$44+1,0)),0),""))</f>
        <v>17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2"/>
        <v>9</v>
      </c>
      <c r="B14" s="11">
        <v>1659</v>
      </c>
      <c r="C14" s="11">
        <v>4726</v>
      </c>
      <c r="D14" s="17" t="str">
        <f>IF(B14&lt;&gt;"",IFERROR(VLOOKUP(B14,SignOnSheet!$D$5:$N$40,7,FALSE),"NON_LISTED"),"")</f>
        <v>Michael Sulzer-Andreas Schmidt</v>
      </c>
      <c r="E14" s="18" t="str">
        <f>IF(B14&lt;&gt;"",IFERROR(VLOOKUP(B14,SignOnSheet!$D$5:$K$40,3,FALSE),"NON_LISTED"),"")</f>
        <v>Nacra F18 Infusion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f>IF(B14&lt;&gt;"",IFERROR(VLOOKUP(B14,SignOnSheet!$D$5:$K$40,6,FALSE),"NON_LISTED"),"")</f>
        <v>4</v>
      </c>
      <c r="I14" s="39">
        <f>IF(B14&lt;&gt;"",IFERROR(VLOOKUP(B14,SignOnSheet!$D$5:$K$40,2,FALSE),"NON_LISTED"),"")</f>
        <v>0</v>
      </c>
      <c r="J14" s="18">
        <f t="shared" si="3"/>
        <v>2846</v>
      </c>
      <c r="K14" s="19">
        <f t="shared" si="0"/>
        <v>21</v>
      </c>
      <c r="L14" s="19">
        <f t="shared" si="1"/>
        <v>711.5</v>
      </c>
      <c r="M14" s="18">
        <f>IF(ISTEXT(C14),SignOnSheet!$U$44+1,IF(C14&lt;&gt;"",IFERROR(IF(L14&gt;0,RANK(L14,IF(L$6:L$56&gt;0,L$6:L$56,),1)-COUNTIF(L$6:L$56,"=0"),IF(L14&lt;&gt;"",SignOnSheet!$U$44+1,0)),0),""))</f>
        <v>18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2"/>
        <v>10</v>
      </c>
      <c r="B15" s="11">
        <v>23</v>
      </c>
      <c r="C15" s="11">
        <v>3602</v>
      </c>
      <c r="D15" s="17" t="str">
        <f>IF(B15&lt;&gt;"",IFERROR(VLOOKUP(B15,SignOnSheet!$D$5:$N$40,7,FALSE),"NON_LISTED"),"")</f>
        <v>Garth Loudon-Robbie Edouard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3"/>
        <v>2162</v>
      </c>
      <c r="K15" s="19">
        <f t="shared" si="0"/>
        <v>1</v>
      </c>
      <c r="L15" s="19">
        <f t="shared" si="1"/>
        <v>595.59228650137743</v>
      </c>
      <c r="M15" s="18">
        <f>IF(ISTEXT(C15),SignOnSheet!$U$44+1,IF(C15&lt;&gt;"",IFERROR(IF(L15&gt;0,RANK(L15,IF(L$6:L$56&gt;0,L$6:L$56,),1)-COUNTIF(L$6:L$56,"=0"),IF(L15&lt;&gt;"",SignOnSheet!$U$44+1,0)),0),""))</f>
        <v>1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2"/>
        <v>11</v>
      </c>
      <c r="B16" s="11">
        <v>115106</v>
      </c>
      <c r="C16" s="11">
        <v>3849</v>
      </c>
      <c r="D16" s="17" t="str">
        <f>IF(B16&lt;&gt;"",IFERROR(VLOOKUP(B16,SignOnSheet!$D$5:$N$40,7,FALSE),"NON_LISTED"),"")</f>
        <v>Robert Fine-Stephanie Goodyear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3"/>
        <v>2329</v>
      </c>
      <c r="K16" s="19">
        <f t="shared" si="0"/>
        <v>2</v>
      </c>
      <c r="L16" s="19">
        <f t="shared" si="1"/>
        <v>641.59779614325078</v>
      </c>
      <c r="M16" s="18">
        <f>IF(ISTEXT(C16),SignOnSheet!$U$44+1,IF(C16&lt;&gt;"",IFERROR(IF(L16&gt;0,RANK(L16,IF(L$6:L$56&gt;0,L$6:L$56,),1)-COUNTIF(L$6:L$56,"=0"),IF(L16&lt;&gt;"",SignOnSheet!$U$44+1,0)),0),""))</f>
        <v>3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2"/>
        <v>12</v>
      </c>
      <c r="B17" s="11">
        <v>114146</v>
      </c>
      <c r="C17" s="11">
        <v>3855</v>
      </c>
      <c r="D17" s="17" t="str">
        <f>IF(B17&lt;&gt;"",IFERROR(VLOOKUP(B17,SignOnSheet!$D$5:$N$40,7,FALSE),"NON_LISTED"),"")</f>
        <v>Andrew Boyd-Kim Troll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3"/>
        <v>2335</v>
      </c>
      <c r="K17" s="19">
        <f t="shared" si="0"/>
        <v>3</v>
      </c>
      <c r="L17" s="19">
        <f t="shared" si="1"/>
        <v>643.25068870523421</v>
      </c>
      <c r="M17" s="18">
        <f>IF(ISTEXT(C17),SignOnSheet!$U$44+1,IF(C17&lt;&gt;"",IFERROR(IF(L17&gt;0,RANK(L17,IF(L$6:L$56&gt;0,L$6:L$56,),1)-COUNTIF(L$6:L$56,"=0"),IF(L17&lt;&gt;"",SignOnSheet!$U$44+1,0)),0),""))</f>
        <v>4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2"/>
        <v>13</v>
      </c>
      <c r="B18" s="35">
        <v>112480</v>
      </c>
      <c r="C18" s="35">
        <v>3915</v>
      </c>
      <c r="D18" s="17" t="str">
        <f>IF(B18&lt;&gt;"",IFERROR(VLOOKUP(B18,SignOnSheet!$D$5:$N$40,7,FALSE),"NON_LISTED"),"")</f>
        <v>Craig Wood-Carrie Wood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3"/>
        <v>2355</v>
      </c>
      <c r="K18" s="19">
        <f t="shared" si="0"/>
        <v>4</v>
      </c>
      <c r="L18" s="19">
        <f t="shared" si="1"/>
        <v>648.76033057851248</v>
      </c>
      <c r="M18" s="18">
        <f>IF(ISTEXT(C18),SignOnSheet!$U$44+1,IF(C18&lt;&gt;"",IFERROR(IF(L18&gt;0,RANK(L18,IF(L$6:L$56&gt;0,L$6:L$56,),1)-COUNTIF(L$6:L$56,"=0"),IF(L18&lt;&gt;"",SignOnSheet!$U$44+1,0)),0),""))</f>
        <v>5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2"/>
        <v>14</v>
      </c>
      <c r="B19" s="11">
        <v>115081</v>
      </c>
      <c r="C19" s="11">
        <v>3928</v>
      </c>
      <c r="D19" s="17" t="str">
        <f>IF(B19&lt;&gt;"",IFERROR(VLOOKUP(B19,SignOnSheet!$D$5:$N$40,7,FALSE),"NON_LISTED"),"")</f>
        <v>Joe Bilstein-Chiara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3"/>
        <v>2368</v>
      </c>
      <c r="K19" s="19">
        <f t="shared" si="0"/>
        <v>5</v>
      </c>
      <c r="L19" s="19">
        <f t="shared" si="1"/>
        <v>652.34159779614322</v>
      </c>
      <c r="M19" s="18">
        <f>IF(ISTEXT(C19),SignOnSheet!$U$44+1,IF(C19&lt;&gt;"",IFERROR(IF(L19&gt;0,RANK(L19,IF(L$6:L$56&gt;0,L$6:L$56,),1)-COUNTIF(L$6:L$56,"=0"),IF(L19&lt;&gt;"",SignOnSheet!$U$44+1,0)),0),""))</f>
        <v>6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2"/>
        <v>15</v>
      </c>
      <c r="B20" s="11">
        <v>112647</v>
      </c>
      <c r="C20" s="11">
        <v>3945</v>
      </c>
      <c r="D20" s="17" t="str">
        <f>IF(B20&lt;&gt;"",IFERROR(VLOOKUP(B20,SignOnSheet!$D$5:$N$40,7,FALSE),"NON_LISTED"),"")</f>
        <v>John van der Vyver-Sam van der Vyver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3"/>
        <v>2385</v>
      </c>
      <c r="K20" s="19">
        <f t="shared" si="0"/>
        <v>6</v>
      </c>
      <c r="L20" s="19">
        <f t="shared" si="1"/>
        <v>657.02479338842977</v>
      </c>
      <c r="M20" s="18">
        <f>IF(ISTEXT(C20),SignOnSheet!$U$44+1,IF(C20&lt;&gt;"",IFERROR(IF(L20&gt;0,RANK(L20,IF(L$6:L$56&gt;0,L$6:L$56,),1)-COUNTIF(L$6:L$56,"=0"),IF(L20&lt;&gt;"",SignOnSheet!$U$44+1,0)),0),""))</f>
        <v>8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2"/>
        <v>16</v>
      </c>
      <c r="B21" s="11">
        <v>91082</v>
      </c>
      <c r="C21" s="11">
        <v>3947</v>
      </c>
      <c r="D21" s="17" t="str">
        <f>IF(B21&lt;&gt;"",IFERROR(VLOOKUP(B21,SignOnSheet!$D$5:$N$40,7,FALSE),"NON_LISTED"),"")</f>
        <v>David Scott-Suzanne Morton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3"/>
        <v>2387</v>
      </c>
      <c r="K21" s="19">
        <f t="shared" si="0"/>
        <v>7</v>
      </c>
      <c r="L21" s="19">
        <f t="shared" si="1"/>
        <v>657.57575757575762</v>
      </c>
      <c r="M21" s="18">
        <f>IF(ISTEXT(C21),SignOnSheet!$U$44+1,IF(C21&lt;&gt;"",IFERROR(IF(L21&gt;0,RANK(L21,IF(L$6:L$56&gt;0,L$6:L$56,),1)-COUNTIF(L$6:L$56,"=0"),IF(L21&lt;&gt;"",SignOnSheet!$U$44+1,0)),0),""))</f>
        <v>9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2"/>
        <v>17</v>
      </c>
      <c r="B22" s="11">
        <v>113344</v>
      </c>
      <c r="C22" s="11">
        <v>4013</v>
      </c>
      <c r="D22" s="17" t="str">
        <f>IF(B22&lt;&gt;"",IFERROR(VLOOKUP(B22,SignOnSheet!$D$5:$N$40,7,FALSE),"NON_LISTED"),"")</f>
        <v>Cyrille Girardin-Rob Pettit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3"/>
        <v>2413</v>
      </c>
      <c r="K22" s="19">
        <f t="shared" si="0"/>
        <v>8</v>
      </c>
      <c r="L22" s="19">
        <f t="shared" si="1"/>
        <v>664.73829201101933</v>
      </c>
      <c r="M22" s="18">
        <f>IF(ISTEXT(C22),SignOnSheet!$U$44+1,IF(C22&lt;&gt;"",IFERROR(IF(L22&gt;0,RANK(L22,IF(L$6:L$56&gt;0,L$6:L$56,),1)-COUNTIF(L$6:L$56,"=0"),IF(L22&lt;&gt;"",SignOnSheet!$U$44+1,0)),0),""))</f>
        <v>12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2"/>
        <v>18</v>
      </c>
      <c r="B23" s="11">
        <v>113744</v>
      </c>
      <c r="C23" s="11">
        <v>4016</v>
      </c>
      <c r="D23" s="17" t="str">
        <f>IF(B23&lt;&gt;"",IFERROR(VLOOKUP(B23,SignOnSheet!$D$5:$N$40,7,FALSE),"NON_LISTED"),"")</f>
        <v>Grahame Southwick-Sharon Rayner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3"/>
        <v>2416</v>
      </c>
      <c r="K23" s="19">
        <f t="shared" si="0"/>
        <v>9</v>
      </c>
      <c r="L23" s="19">
        <f t="shared" si="1"/>
        <v>665.56473829201104</v>
      </c>
      <c r="M23" s="18">
        <f>IF(ISTEXT(C23),SignOnSheet!$U$44+1,IF(C23&lt;&gt;"",IFERROR(IF(L23&gt;0,RANK(L23,IF(L$6:L$56&gt;0,L$6:L$56,),1)-COUNTIF(L$6:L$56,"=0"),IF(L23&lt;&gt;"",SignOnSheet!$U$44+1,0)),0),""))</f>
        <v>13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2"/>
        <v>19</v>
      </c>
      <c r="B24" s="11">
        <v>115105</v>
      </c>
      <c r="C24" s="11">
        <v>4440</v>
      </c>
      <c r="D24" s="17" t="str">
        <f>IF(B24&lt;&gt;"",IFERROR(VLOOKUP(B24,SignOnSheet!$D$5:$N$40,7,FALSE),"NON_LISTED"),"")</f>
        <v>Matteaus Walcher-Adriana Mariano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3"/>
        <v>2680</v>
      </c>
      <c r="K24" s="19">
        <f t="shared" si="0"/>
        <v>14</v>
      </c>
      <c r="L24" s="19">
        <f t="shared" si="1"/>
        <v>738.29201101928368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2"/>
        <v>20</v>
      </c>
      <c r="B25" s="11">
        <v>112555</v>
      </c>
      <c r="C25" s="11">
        <v>4708</v>
      </c>
      <c r="D25" s="17" t="str">
        <f>IF(B25&lt;&gt;"",IFERROR(VLOOKUP(B25,SignOnSheet!$D$5:$N$40,7,FALSE),"NON_LISTED"),"")</f>
        <v>Kees De Graaf-Anna Chandler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3"/>
        <v>2828</v>
      </c>
      <c r="K25" s="19">
        <f t="shared" si="0"/>
        <v>19</v>
      </c>
      <c r="L25" s="19">
        <f t="shared" si="1"/>
        <v>779.06336088154274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2"/>
        <v>21</v>
      </c>
      <c r="B26" s="11">
        <v>108961</v>
      </c>
      <c r="C26" s="11">
        <v>4720</v>
      </c>
      <c r="D26" s="17" t="str">
        <f>IF(B26&lt;&gt;"",IFERROR(VLOOKUP(B26,SignOnSheet!$D$5:$N$40,7,FALSE),"NON_LISTED"),"")</f>
        <v>Sarah Scott-Justin Hoon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3"/>
        <v>2840</v>
      </c>
      <c r="K26" s="19">
        <f t="shared" si="0"/>
        <v>20</v>
      </c>
      <c r="L26" s="19">
        <f t="shared" si="1"/>
        <v>782.36914600550972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2"/>
        <v>22</v>
      </c>
      <c r="B27" s="11">
        <v>112608</v>
      </c>
      <c r="C27" s="11">
        <v>5351</v>
      </c>
      <c r="D27" s="17" t="str">
        <f>IF(B27&lt;&gt;"",IFERROR(VLOOKUP(B27,SignOnSheet!$D$5:$N$40,7,FALSE),"NON_LISTED"),"")</f>
        <v>Charles Desmarquest-Savannah Desmarquest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f>IF(B27&lt;&gt;"",IFERROR(VLOOKUP(B27,SignOnSheet!$D$5:$K$40,6,FALSE),"NON_LISTED"),"")</f>
        <v>3</v>
      </c>
      <c r="I27" s="39">
        <f>IF(B27&lt;&gt;"",IFERROR(VLOOKUP(B27,SignOnSheet!$D$5:$K$40,2,FALSE),"NON_LISTED"),"")</f>
        <v>0</v>
      </c>
      <c r="J27" s="18">
        <f t="shared" si="3"/>
        <v>3231</v>
      </c>
      <c r="K27" s="19">
        <f t="shared" si="0"/>
        <v>22</v>
      </c>
      <c r="L27" s="19">
        <f t="shared" si="1"/>
        <v>890.08264462809927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2"/>
        <v>23</v>
      </c>
      <c r="B28" s="11">
        <v>9039</v>
      </c>
      <c r="C28" s="11" t="s">
        <v>482</v>
      </c>
      <c r="D28" s="17" t="str">
        <f>IF(B28&lt;&gt;"",IFERROR(VLOOKUP(B28,SignOnSheet!$D$5:$N$40,7,FALSE),"NON_LISTED"),"")</f>
        <v>Richard Stephens-Tamzin Mulline</v>
      </c>
      <c r="E28" s="18" t="str">
        <f>IF(B28&lt;&gt;"",IFERROR(VLOOKUP(B28,SignOnSheet!$D$5:$K$40,3,FALSE),"NON_LISTED"),"")</f>
        <v>Hobie Tiger 18</v>
      </c>
      <c r="F28" s="18">
        <f>IF(B28&lt;&gt;"",IFERROR(VLOOKUP(B28,SignOnSheet!$D$5:$K$40,4,FALSE),"NON_LISTED"),"")</f>
        <v>1</v>
      </c>
      <c r="G28" s="18" t="str">
        <f>IF(B28&lt;&gt;"",IFERROR(VLOOKUP(B28,SignOnSheet!$D$5:$K$40,5,FALSE),"NON_LISTED"),"")</f>
        <v>A</v>
      </c>
      <c r="H28" s="18">
        <f>IF(B28&lt;&gt;"",IFERROR(VLOOKUP(B28,SignOnSheet!$D$5:$K$40,6,FALSE),"NON_LISTED"),"")</f>
        <v>4</v>
      </c>
      <c r="I28" s="39">
        <f>IF(B28&lt;&gt;"",IFERROR(VLOOKUP(B28,SignOnSheet!$D$5:$K$40,2,FALSE),"NON_LISTED"),"")</f>
        <v>0</v>
      </c>
      <c r="J28" s="18" t="str">
        <f t="shared" ref="J28:J34" si="4">IFERROR(IF(LEFT(C28,1)&lt;&gt;"D",IFERROR(RIGHT(C28,2)+LEFT(RIGHT(C28,4),2)*60+(C28-RIGHT(C28,4))/10000*3600-IF(G28="B",$J$4,$J$3),""),"" ),"")</f>
        <v/>
      </c>
      <c r="K28" s="19">
        <f t="shared" ref="K28:K34" si="5">IF(C28&lt;&gt;"",IFERROR(IF(C28&gt;0,RANK(J28,IF(J$6:J$56&gt;0,J$6:J$56,),1)-COUNTIF(J$6:J$56,"=0"),IF(C28="",COUNT(J$6:J$56)+1,0)),0),"")</f>
        <v>0</v>
      </c>
      <c r="L28" s="19" t="str">
        <f t="shared" si="1"/>
        <v/>
      </c>
      <c r="M28" s="18">
        <f>IF(ISTEXT(C28),SignOnSheet!$U$44+1,IF(C28&lt;&gt;"",IFERROR(IF(L28&gt;0,RANK(L28,IF(L$6:L$56&gt;0,L$6:L$56,),1)-COUNTIF(L$6:L$56,"=0"),IF(L28&lt;&gt;"",SignOnSheet!$U$44+1,0)),0),""))</f>
        <v>33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2"/>
        <v>24</v>
      </c>
      <c r="B29" s="11">
        <v>2643</v>
      </c>
      <c r="C29" s="11" t="s">
        <v>482</v>
      </c>
      <c r="D29" s="17" t="str">
        <f>IF(B29&lt;&gt;"",IFERROR(VLOOKUP(B29,SignOnSheet!$D$5:$N$40,7,FALSE),"NON_LISTED"),"")</f>
        <v>Paresh Patel-Matt Olivier</v>
      </c>
      <c r="E29" s="18" t="str">
        <f>IF(B29&lt;&gt;"",IFERROR(VLOOKUP(B29,SignOnSheet!$D$5:$K$40,3,FALSE),"NON_LISTED"),"")</f>
        <v>Hobie Tiger 18</v>
      </c>
      <c r="F29" s="18">
        <f>IF(B29&lt;&gt;"",IFERROR(VLOOKUP(B29,SignOnSheet!$D$5:$K$40,4,FALSE),"NON_LISTED"),"")</f>
        <v>1</v>
      </c>
      <c r="G29" s="18" t="str">
        <f>IF(B29&lt;&gt;"",IFERROR(VLOOKUP(B29,SignOnSheet!$D$5:$K$40,5,FALSE),"NON_LISTED"),"")</f>
        <v>A</v>
      </c>
      <c r="H29" s="18">
        <f>IF(B29&lt;&gt;"",IFERROR(VLOOKUP(B29,SignOnSheet!$D$5:$K$40,6,FALSE),"NON_LISTED"),"")</f>
        <v>4</v>
      </c>
      <c r="I29" s="39">
        <f>IF(B29&lt;&gt;"",IFERROR(VLOOKUP(B29,SignOnSheet!$D$5:$K$40,2,FALSE),"NON_LISTED"),"")</f>
        <v>0</v>
      </c>
      <c r="J29" s="18" t="str">
        <f t="shared" si="4"/>
        <v/>
      </c>
      <c r="K29" s="19">
        <f t="shared" si="5"/>
        <v>0</v>
      </c>
      <c r="L29" s="19" t="str">
        <f t="shared" si="1"/>
        <v/>
      </c>
      <c r="M29" s="18">
        <f>IF(ISTEXT(C29),SignOnSheet!$U$44+1,IF(C29&lt;&gt;"",IFERROR(IF(L29&gt;0,RANK(L29,IF(L$6:L$56&gt;0,L$6:L$56,),1)-COUNTIF(L$6:L$56,"=0"),IF(L29&lt;&gt;"",SignOnSheet!$U$44+1,0)),0),""))</f>
        <v>33</v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2"/>
        <v>25</v>
      </c>
      <c r="B30" s="11">
        <v>115080</v>
      </c>
      <c r="C30" s="11" t="s">
        <v>482</v>
      </c>
      <c r="D30" s="17" t="str">
        <f>IF(B30&lt;&gt;"",IFERROR(VLOOKUP(B30,SignOnSheet!$D$5:$N$40,7,FALSE),"NON_LISTED"),"")</f>
        <v>Clementine James-Laura Kelly</v>
      </c>
      <c r="E30" s="18" t="str">
        <f>IF(B30&lt;&gt;"",IFERROR(VLOOKUP(B30,SignOnSheet!$D$5:$K$40,3,FALSE),"NON_LISTED"),"")</f>
        <v>Hobie 16</v>
      </c>
      <c r="F30" s="18">
        <f>IF(B30&lt;&gt;"",IFERROR(VLOOKUP(B30,SignOnSheet!$D$5:$K$40,4,FALSE),"NON_LISTED"),"")</f>
        <v>1.21</v>
      </c>
      <c r="G30" s="18" t="str">
        <f>IF(B30&lt;&gt;"",IFERROR(VLOOKUP(B30,SignOnSheet!$D$5:$K$40,5,FALSE),"NON_LISTED"),"")</f>
        <v>B</v>
      </c>
      <c r="H30" s="18">
        <f>IF(B30&lt;&gt;"",IFERROR(VLOOKUP(B30,SignOnSheet!$D$5:$K$40,6,FALSE),"NON_LISTED"),"")</f>
        <v>3</v>
      </c>
      <c r="I30" s="39">
        <f>IF(B30&lt;&gt;"",IFERROR(VLOOKUP(B30,SignOnSheet!$D$5:$K$40,2,FALSE),"NON_LISTED"),"")</f>
        <v>0</v>
      </c>
      <c r="J30" s="18" t="str">
        <f t="shared" si="4"/>
        <v/>
      </c>
      <c r="K30" s="19">
        <f t="shared" si="5"/>
        <v>0</v>
      </c>
      <c r="L30" s="19" t="str">
        <f t="shared" si="1"/>
        <v/>
      </c>
      <c r="M30" s="18">
        <f>IF(ISTEXT(C30),SignOnSheet!$U$44+1,IF(C30&lt;&gt;"",IFERROR(IF(L30&gt;0,RANK(L30,IF(L$6:L$56&gt;0,L$6:L$56,),1)-COUNTIF(L$6:L$56,"=0"),IF(L30&lt;&gt;"",SignOnSheet!$U$44+1,0)),0),""))</f>
        <v>33</v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2"/>
        <v>26</v>
      </c>
      <c r="B31" s="11">
        <v>112607</v>
      </c>
      <c r="C31" s="11" t="s">
        <v>479</v>
      </c>
      <c r="D31" s="17" t="str">
        <f>IF(B31&lt;&gt;"",IFERROR(VLOOKUP(B31,SignOnSheet!$D$5:$N$40,7,FALSE),"NON_LISTED"),"")</f>
        <v>Nassor Alamki-Machano Mussa</v>
      </c>
      <c r="E31" s="18" t="str">
        <f>IF(B31&lt;&gt;"",IFERROR(VLOOKUP(B31,SignOnSheet!$D$5:$K$40,3,FALSE),"NON_LISTED"),"")</f>
        <v>Hobie 16</v>
      </c>
      <c r="F31" s="18">
        <f>IF(B31&lt;&gt;"",IFERROR(VLOOKUP(B31,SignOnSheet!$D$5:$K$40,4,FALSE),"NON_LISTED"),"")</f>
        <v>1.21</v>
      </c>
      <c r="G31" s="18" t="str">
        <f>IF(B31&lt;&gt;"",IFERROR(VLOOKUP(B31,SignOnSheet!$D$5:$K$40,5,FALSE),"NON_LISTED"),"")</f>
        <v>B</v>
      </c>
      <c r="H31" s="18">
        <f>IF(B31&lt;&gt;"",IFERROR(VLOOKUP(B31,SignOnSheet!$D$5:$K$40,6,FALSE),"NON_LISTED"),"")</f>
        <v>3</v>
      </c>
      <c r="I31" s="39">
        <f>IF(B31&lt;&gt;"",IFERROR(VLOOKUP(B31,SignOnSheet!$D$5:$K$40,2,FALSE),"NON_LISTED"),"")</f>
        <v>0</v>
      </c>
      <c r="J31" s="18" t="str">
        <f t="shared" si="4"/>
        <v/>
      </c>
      <c r="K31" s="19">
        <f t="shared" si="5"/>
        <v>0</v>
      </c>
      <c r="L31" s="19" t="str">
        <f t="shared" si="1"/>
        <v/>
      </c>
      <c r="M31" s="18">
        <f>IF(ISTEXT(C31),SignOnSheet!$U$44+1,IF(C31&lt;&gt;"",IFERROR(IF(L31&gt;0,RANK(L31,IF(L$6:L$56&gt;0,L$6:L$56,),1)-COUNTIF(L$6:L$56,"=0"),IF(L31&lt;&gt;"",SignOnSheet!$U$44+1,0)),0),""))</f>
        <v>33</v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2"/>
        <v>27</v>
      </c>
      <c r="B32" s="11">
        <v>112483</v>
      </c>
      <c r="C32" s="11" t="s">
        <v>482</v>
      </c>
      <c r="D32" s="17" t="str">
        <f>IF(B32&lt;&gt;"",IFERROR(VLOOKUP(B32,SignOnSheet!$D$5:$N$40,7,FALSE),"NON_LISTED"),"")</f>
        <v>Tom Allen-Christina Balarin</v>
      </c>
      <c r="E32" s="18" t="str">
        <f>IF(B32&lt;&gt;"",IFERROR(VLOOKUP(B32,SignOnSheet!$D$5:$K$40,3,FALSE),"NON_LISTED"),"")</f>
        <v>Hobie 16</v>
      </c>
      <c r="F32" s="18">
        <f>IF(B32&lt;&gt;"",IFERROR(VLOOKUP(B32,SignOnSheet!$D$5:$K$40,4,FALSE),"NON_LISTED"),"")</f>
        <v>1.21</v>
      </c>
      <c r="G32" s="18" t="str">
        <f>IF(B32&lt;&gt;"",IFERROR(VLOOKUP(B32,SignOnSheet!$D$5:$K$40,5,FALSE),"NON_LISTED"),"")</f>
        <v>B</v>
      </c>
      <c r="H32" s="18">
        <f>IF(B32&lt;&gt;"",IFERROR(VLOOKUP(B32,SignOnSheet!$D$5:$K$40,6,FALSE),"NON_LISTED"),"")</f>
        <v>3</v>
      </c>
      <c r="I32" s="39">
        <f>IF(B32&lt;&gt;"",IFERROR(VLOOKUP(B32,SignOnSheet!$D$5:$K$40,2,FALSE),"NON_LISTED"),"")</f>
        <v>0</v>
      </c>
      <c r="J32" s="18" t="str">
        <f t="shared" si="4"/>
        <v/>
      </c>
      <c r="K32" s="19">
        <f t="shared" si="5"/>
        <v>0</v>
      </c>
      <c r="L32" s="19" t="str">
        <f t="shared" si="1"/>
        <v/>
      </c>
      <c r="M32" s="18">
        <f>IF(ISTEXT(C32),SignOnSheet!$U$44+1,IF(C32&lt;&gt;"",IFERROR(IF(L32&gt;0,RANK(L32,IF(L$6:L$56&gt;0,L$6:L$56,),1)-COUNTIF(L$6:L$56,"=0"),IF(L32&lt;&gt;"",SignOnSheet!$U$44+1,0)),0),""))</f>
        <v>33</v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2"/>
        <v>28</v>
      </c>
      <c r="B33" s="11">
        <v>75</v>
      </c>
      <c r="C33" s="11" t="s">
        <v>482</v>
      </c>
      <c r="D33" s="17" t="str">
        <f>IF(B33&lt;&gt;"",IFERROR(VLOOKUP(B33,SignOnSheet!$D$5:$N$40,7,FALSE),"NON_LISTED"),"")</f>
        <v>Erwin Telemans-Lenno Telemans</v>
      </c>
      <c r="E33" s="18" t="str">
        <f>IF(B33&lt;&gt;"",IFERROR(VLOOKUP(B33,SignOnSheet!$D$5:$K$40,3,FALSE),"NON_LISTED"),"")</f>
        <v>Nacra 5.0</v>
      </c>
      <c r="F33" s="18">
        <f>IF(B33&lt;&gt;"",IFERROR(VLOOKUP(B33,SignOnSheet!$D$5:$K$40,4,FALSE),"NON_LISTED"),"")</f>
        <v>1.21</v>
      </c>
      <c r="G33" s="18" t="str">
        <f>IF(B33&lt;&gt;"",IFERROR(VLOOKUP(B33,SignOnSheet!$D$5:$K$40,5,FALSE),"NON_LISTED"),"")</f>
        <v>B</v>
      </c>
      <c r="H33" s="18">
        <f>IF(B33&lt;&gt;"",IFERROR(VLOOKUP(B33,SignOnSheet!$D$5:$K$40,6,FALSE),"NON_LISTED"),"")</f>
        <v>3</v>
      </c>
      <c r="I33" s="39">
        <f>IF(B33&lt;&gt;"",IFERROR(VLOOKUP(B33,SignOnSheet!$D$5:$K$40,2,FALSE),"NON_LISTED"),"")</f>
        <v>0</v>
      </c>
      <c r="J33" s="18" t="str">
        <f t="shared" si="4"/>
        <v/>
      </c>
      <c r="K33" s="19">
        <f t="shared" si="5"/>
        <v>0</v>
      </c>
      <c r="L33" s="19" t="str">
        <f t="shared" si="1"/>
        <v/>
      </c>
      <c r="M33" s="18">
        <f>IF(ISTEXT(C33),SignOnSheet!$U$44+1,IF(C33&lt;&gt;"",IFERROR(IF(L33&gt;0,RANK(L33,IF(L$6:L$56&gt;0,L$6:L$56,),1)-COUNTIF(L$6:L$56,"=0"),IF(L33&lt;&gt;"",SignOnSheet!$U$44+1,0)),0),""))</f>
        <v>33</v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2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4"/>
        <v/>
      </c>
      <c r="K34" s="19" t="str">
        <f t="shared" si="5"/>
        <v/>
      </c>
      <c r="L34" s="19" t="str">
        <f t="shared" si="1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2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3"/>
        <v/>
      </c>
      <c r="K35" s="19" t="str">
        <f t="shared" si="0"/>
        <v/>
      </c>
      <c r="L35" s="19" t="str">
        <f t="shared" si="1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2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3"/>
        <v/>
      </c>
      <c r="K36" s="19" t="str">
        <f t="shared" si="0"/>
        <v/>
      </c>
      <c r="L36" s="19" t="str">
        <f t="shared" si="1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6">IFERROR(IF(L36&lt;&gt;"",L36/I36,""),"")</f>
        <v/>
      </c>
      <c r="P36" s="20" t="str">
        <f t="shared" ref="P36:P56" si="7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2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3"/>
        <v/>
      </c>
      <c r="K37" s="19" t="str">
        <f t="shared" si="0"/>
        <v/>
      </c>
      <c r="L37" s="19" t="str">
        <f t="shared" si="1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6"/>
        <v/>
      </c>
      <c r="P37" s="20" t="str">
        <f t="shared" si="7"/>
        <v/>
      </c>
      <c r="Q37" s="20"/>
      <c r="R37" s="18"/>
      <c r="S37" s="20"/>
      <c r="T37" s="18"/>
    </row>
    <row r="38" spans="1:20" x14ac:dyDescent="0.25">
      <c r="A38" s="17">
        <f t="shared" si="2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3"/>
        <v/>
      </c>
      <c r="K38" s="19" t="str">
        <f t="shared" si="0"/>
        <v/>
      </c>
      <c r="L38" s="19" t="str">
        <f t="shared" si="1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6"/>
        <v/>
      </c>
      <c r="P38" s="20" t="str">
        <f t="shared" si="7"/>
        <v/>
      </c>
      <c r="Q38" s="20"/>
      <c r="R38" s="18"/>
      <c r="S38" s="20"/>
      <c r="T38" s="18"/>
    </row>
    <row r="39" spans="1:20" x14ac:dyDescent="0.25">
      <c r="A39" s="17">
        <f t="shared" si="2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3"/>
        <v/>
      </c>
      <c r="K39" s="19" t="str">
        <f t="shared" si="0"/>
        <v/>
      </c>
      <c r="L39" s="19" t="str">
        <f t="shared" si="1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6"/>
        <v/>
      </c>
      <c r="P39" s="20" t="str">
        <f t="shared" si="7"/>
        <v/>
      </c>
      <c r="Q39" s="20"/>
      <c r="R39" s="18"/>
      <c r="S39" s="20"/>
      <c r="T39" s="18"/>
    </row>
    <row r="40" spans="1:20" x14ac:dyDescent="0.25">
      <c r="A40" s="17">
        <f t="shared" si="2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3"/>
        <v/>
      </c>
      <c r="K40" s="19" t="str">
        <f t="shared" si="0"/>
        <v/>
      </c>
      <c r="L40" s="19" t="str">
        <f t="shared" si="1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6"/>
        <v/>
      </c>
      <c r="P40" s="20" t="str">
        <f t="shared" si="7"/>
        <v/>
      </c>
      <c r="Q40" s="20"/>
      <c r="R40" s="18"/>
      <c r="S40" s="20"/>
      <c r="T40" s="18"/>
    </row>
    <row r="41" spans="1:20" x14ac:dyDescent="0.25">
      <c r="A41" s="17">
        <f t="shared" si="2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3"/>
        <v/>
      </c>
      <c r="K41" s="19" t="str">
        <f t="shared" si="0"/>
        <v/>
      </c>
      <c r="L41" s="19" t="str">
        <f t="shared" si="1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6"/>
        <v/>
      </c>
      <c r="P41" s="20" t="str">
        <f t="shared" si="7"/>
        <v/>
      </c>
      <c r="Q41" s="20"/>
      <c r="R41" s="18"/>
      <c r="S41" s="20"/>
      <c r="T41" s="18"/>
    </row>
    <row r="42" spans="1:20" x14ac:dyDescent="0.25">
      <c r="A42" s="17">
        <f t="shared" si="2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3"/>
        <v/>
      </c>
      <c r="K42" s="19" t="str">
        <f t="shared" si="0"/>
        <v/>
      </c>
      <c r="L42" s="19" t="str">
        <f t="shared" si="1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6"/>
        <v/>
      </c>
      <c r="P42" s="20" t="str">
        <f t="shared" si="7"/>
        <v/>
      </c>
      <c r="Q42" s="20"/>
      <c r="R42" s="18"/>
      <c r="S42" s="20"/>
      <c r="T42" s="18"/>
    </row>
    <row r="43" spans="1:20" x14ac:dyDescent="0.25">
      <c r="A43" s="17">
        <f t="shared" si="2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3"/>
        <v/>
      </c>
      <c r="K43" s="19" t="str">
        <f t="shared" si="0"/>
        <v/>
      </c>
      <c r="L43" s="19" t="str">
        <f t="shared" si="1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6"/>
        <v/>
      </c>
      <c r="P43" s="20" t="str">
        <f t="shared" si="7"/>
        <v/>
      </c>
      <c r="Q43" s="20"/>
      <c r="R43" s="18"/>
      <c r="S43" s="20"/>
      <c r="T43" s="18"/>
    </row>
    <row r="44" spans="1:20" x14ac:dyDescent="0.25">
      <c r="A44" s="17">
        <f t="shared" si="2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3"/>
        <v/>
      </c>
      <c r="K44" s="19" t="str">
        <f t="shared" si="0"/>
        <v/>
      </c>
      <c r="L44" s="19" t="str">
        <f t="shared" si="1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6"/>
        <v/>
      </c>
      <c r="P44" s="20" t="str">
        <f t="shared" si="7"/>
        <v/>
      </c>
      <c r="Q44" s="20"/>
      <c r="R44" s="18"/>
      <c r="S44" s="20"/>
      <c r="T44" s="18"/>
    </row>
    <row r="45" spans="1:20" x14ac:dyDescent="0.25">
      <c r="A45" s="17">
        <f t="shared" si="2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3"/>
        <v/>
      </c>
      <c r="K45" s="19" t="str">
        <f t="shared" si="0"/>
        <v/>
      </c>
      <c r="L45" s="19" t="str">
        <f t="shared" si="1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6"/>
        <v/>
      </c>
      <c r="P45" s="20" t="str">
        <f t="shared" si="7"/>
        <v/>
      </c>
      <c r="Q45" s="20"/>
      <c r="R45" s="18"/>
      <c r="S45" s="20"/>
      <c r="T45" s="18"/>
    </row>
    <row r="46" spans="1:20" x14ac:dyDescent="0.25">
      <c r="A46" s="17">
        <f t="shared" si="2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3"/>
        <v/>
      </c>
      <c r="K46" s="19" t="str">
        <f t="shared" si="0"/>
        <v/>
      </c>
      <c r="L46" s="19" t="str">
        <f t="shared" si="1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6"/>
        <v/>
      </c>
      <c r="P46" s="20" t="str">
        <f t="shared" si="7"/>
        <v/>
      </c>
      <c r="Q46" s="20"/>
      <c r="R46" s="18"/>
      <c r="S46" s="20"/>
      <c r="T46" s="18"/>
    </row>
    <row r="47" spans="1:20" x14ac:dyDescent="0.25">
      <c r="A47" s="17">
        <f t="shared" si="2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3"/>
        <v/>
      </c>
      <c r="K47" s="19" t="str">
        <f t="shared" si="0"/>
        <v/>
      </c>
      <c r="L47" s="19" t="str">
        <f t="shared" si="1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6"/>
        <v/>
      </c>
      <c r="P47" s="20" t="str">
        <f t="shared" si="7"/>
        <v/>
      </c>
      <c r="Q47" s="20"/>
      <c r="R47" s="18"/>
      <c r="S47" s="20"/>
      <c r="T47" s="18"/>
    </row>
    <row r="48" spans="1:20" x14ac:dyDescent="0.25">
      <c r="A48" s="17">
        <f t="shared" si="2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3"/>
        <v/>
      </c>
      <c r="K48" s="19" t="str">
        <f t="shared" si="0"/>
        <v/>
      </c>
      <c r="L48" s="19" t="str">
        <f t="shared" si="1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6"/>
        <v/>
      </c>
      <c r="P48" s="20" t="str">
        <f t="shared" si="7"/>
        <v/>
      </c>
      <c r="Q48" s="20"/>
      <c r="R48" s="18"/>
      <c r="S48" s="20"/>
      <c r="T48" s="18"/>
    </row>
    <row r="49" spans="1:20" x14ac:dyDescent="0.25">
      <c r="A49" s="17">
        <f t="shared" si="2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3"/>
        <v/>
      </c>
      <c r="K49" s="19" t="str">
        <f t="shared" si="0"/>
        <v/>
      </c>
      <c r="L49" s="19" t="str">
        <f t="shared" si="1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6"/>
        <v/>
      </c>
      <c r="P49" s="20" t="str">
        <f t="shared" si="7"/>
        <v/>
      </c>
      <c r="Q49" s="20"/>
      <c r="R49" s="18"/>
      <c r="S49" s="20"/>
      <c r="T49" s="18"/>
    </row>
    <row r="50" spans="1:20" x14ac:dyDescent="0.25">
      <c r="A50" s="17">
        <f t="shared" si="2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3"/>
        <v/>
      </c>
      <c r="K50" s="19" t="str">
        <f t="shared" si="0"/>
        <v/>
      </c>
      <c r="L50" s="19" t="str">
        <f t="shared" si="1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6"/>
        <v/>
      </c>
      <c r="P50" s="20" t="str">
        <f t="shared" si="7"/>
        <v/>
      </c>
      <c r="Q50" s="20"/>
      <c r="R50" s="18"/>
      <c r="S50" s="20"/>
      <c r="T50" s="18"/>
    </row>
    <row r="51" spans="1:20" x14ac:dyDescent="0.25">
      <c r="A51" s="17">
        <f t="shared" si="2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3"/>
        <v/>
      </c>
      <c r="K51" s="19" t="str">
        <f t="shared" si="0"/>
        <v/>
      </c>
      <c r="L51" s="19" t="str">
        <f t="shared" si="1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6"/>
        <v/>
      </c>
      <c r="P51" s="20" t="str">
        <f t="shared" si="7"/>
        <v/>
      </c>
      <c r="Q51" s="20"/>
      <c r="R51" s="18"/>
      <c r="S51" s="20"/>
      <c r="T51" s="18"/>
    </row>
    <row r="52" spans="1:20" x14ac:dyDescent="0.25">
      <c r="A52" s="17">
        <f t="shared" si="2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3"/>
        <v/>
      </c>
      <c r="K52" s="19" t="str">
        <f t="shared" si="0"/>
        <v/>
      </c>
      <c r="L52" s="19" t="str">
        <f t="shared" si="1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6"/>
        <v/>
      </c>
      <c r="P52" s="20" t="str">
        <f t="shared" si="7"/>
        <v/>
      </c>
      <c r="Q52" s="20"/>
      <c r="R52" s="18"/>
      <c r="S52" s="20"/>
      <c r="T52" s="18"/>
    </row>
    <row r="53" spans="1:20" x14ac:dyDescent="0.25">
      <c r="A53" s="17">
        <f t="shared" si="2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3"/>
        <v/>
      </c>
      <c r="K53" s="19" t="str">
        <f t="shared" si="0"/>
        <v/>
      </c>
      <c r="L53" s="19" t="str">
        <f t="shared" si="1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6"/>
        <v/>
      </c>
      <c r="P53" s="20" t="str">
        <f t="shared" si="7"/>
        <v/>
      </c>
      <c r="Q53" s="20"/>
      <c r="R53" s="18"/>
      <c r="S53" s="20"/>
      <c r="T53" s="18"/>
    </row>
    <row r="54" spans="1:20" x14ac:dyDescent="0.25">
      <c r="A54" s="17">
        <f t="shared" si="2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3"/>
        <v/>
      </c>
      <c r="K54" s="19" t="str">
        <f t="shared" si="0"/>
        <v/>
      </c>
      <c r="L54" s="19" t="str">
        <f t="shared" si="1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6"/>
        <v/>
      </c>
      <c r="P54" s="20" t="str">
        <f t="shared" si="7"/>
        <v/>
      </c>
      <c r="Q54" s="20"/>
      <c r="R54" s="18"/>
      <c r="S54" s="20"/>
      <c r="T54" s="18"/>
    </row>
    <row r="55" spans="1:20" x14ac:dyDescent="0.25">
      <c r="A55" s="17">
        <f t="shared" si="2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3"/>
        <v/>
      </c>
      <c r="K55" s="19" t="str">
        <f t="shared" si="0"/>
        <v/>
      </c>
      <c r="L55" s="19" t="str">
        <f t="shared" si="1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6"/>
        <v/>
      </c>
      <c r="P55" s="20" t="str">
        <f t="shared" si="7"/>
        <v/>
      </c>
      <c r="Q55" s="20"/>
      <c r="R55" s="18"/>
      <c r="S55" s="20"/>
      <c r="T55" s="18"/>
    </row>
    <row r="56" spans="1:20" x14ac:dyDescent="0.25">
      <c r="A56" s="17">
        <f t="shared" si="2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3"/>
        <v/>
      </c>
      <c r="K56" s="19" t="str">
        <f t="shared" si="0"/>
        <v/>
      </c>
      <c r="L56" s="19" t="str">
        <f t="shared" si="1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6"/>
        <v/>
      </c>
      <c r="P56" s="20" t="str">
        <f t="shared" si="7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5:M55">
      <sortCondition ref="M4"/>
    </sortState>
  </autoFilter>
  <mergeCells count="1">
    <mergeCell ref="N4:T4"/>
  </mergeCells>
  <conditionalFormatting sqref="B36:B40">
    <cfRule type="duplicateValues" dxfId="55" priority="12"/>
  </conditionalFormatting>
  <conditionalFormatting sqref="B34:B35">
    <cfRule type="duplicateValues" dxfId="54" priority="11"/>
  </conditionalFormatting>
  <conditionalFormatting sqref="C6:C24">
    <cfRule type="duplicateValues" dxfId="53" priority="8"/>
  </conditionalFormatting>
  <conditionalFormatting sqref="B6:B33">
    <cfRule type="duplicateValues" dxfId="52" priority="7"/>
  </conditionalFormatting>
  <conditionalFormatting sqref="C6:C24">
    <cfRule type="duplicateValues" dxfId="51" priority="6"/>
  </conditionalFormatting>
  <conditionalFormatting sqref="B6:B28">
    <cfRule type="duplicateValues" dxfId="50" priority="5"/>
  </conditionalFormatting>
  <conditionalFormatting sqref="B29:B34">
    <cfRule type="duplicateValues" dxfId="49" priority="4"/>
  </conditionalFormatting>
  <conditionalFormatting sqref="B6:B27">
    <cfRule type="duplicateValues" dxfId="48" priority="3"/>
  </conditionalFormatting>
  <conditionalFormatting sqref="C6:C24">
    <cfRule type="duplicateValues" dxfId="47" priority="2"/>
  </conditionalFormatting>
  <conditionalFormatting sqref="B6:B27">
    <cfRule type="duplicateValues" dxfId="46" priority="1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20.4414062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4</v>
      </c>
      <c r="F2" s="84"/>
      <c r="G2" s="84"/>
      <c r="H2" s="84"/>
      <c r="I2" s="84"/>
      <c r="J2" s="84"/>
    </row>
    <row r="3" spans="1:25" x14ac:dyDescent="0.25">
      <c r="B3" s="41" t="s">
        <v>280</v>
      </c>
      <c r="C3" s="83" t="s">
        <v>420</v>
      </c>
      <c r="F3" s="84"/>
      <c r="G3" s="84"/>
      <c r="H3" s="84"/>
      <c r="I3" s="84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2645</v>
      </c>
      <c r="C6" s="11">
        <v>5332</v>
      </c>
      <c r="D6" s="17" t="str">
        <f>IF(B6&lt;&gt;"",IFERROR(VLOOKUP(B6,SignOnSheet!$D$5:$N$40,7,FALSE),"NON_LISTED"),"")</f>
        <v>Mike Goodyear-Kyle Boman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>IFERROR(IF(LEFT(C6,1)&lt;&gt;"D",IFERROR(RIGHT(C6,2)+LEFT(RIGHT(C6,4),2)*60+(C6-RIGHT(C6,4))/10000*3600-IF(G6="B",$J$4,$J$3),""),"" ),"")</f>
        <v>3212</v>
      </c>
      <c r="K6" s="19">
        <f t="shared" ref="K6:K56" si="0">IF(C6&lt;&gt;"",IFERROR(IF(C6&gt;0,RANK(J6,IF(J$6:J$56&gt;0,J$6:J$56,),1)-COUNTIF(J$6:J$56,"=0"),IF(C6="",COUNT(J$6:J$56)+1,0)),0),"")</f>
        <v>8</v>
      </c>
      <c r="L6" s="19">
        <f t="shared" ref="L6:L56" si="1">IFERROR(IF(J6&lt;&gt;"",J6/F6,"")/H6,"")</f>
        <v>803</v>
      </c>
      <c r="M6" s="18">
        <f>IF(ISTEXT(C6),SignOnSheet!$U$44+1,IF(C6&lt;&gt;"",IFERROR(IF(L6&gt;0,RANK(L6,IF(L$6:L$56&gt;0,L$6:L$56,),1)-COUNTIF(L$6:L$56,"=0"),IF(L6&lt;&gt;"",SignOnSheet!$U$44+1,0)),0),""))</f>
        <v>3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f t="shared" ref="A7:A56" si="2">A6+1</f>
        <v>2</v>
      </c>
      <c r="B7" s="11">
        <v>2749</v>
      </c>
      <c r="C7" s="11">
        <v>5533</v>
      </c>
      <c r="D7" s="17" t="str">
        <f>IF(B7&lt;&gt;"",IFERROR(VLOOKUP(B7,SignOnSheet!$D$5:$N$40,7,FALSE),"NON_LISTED"),"")</f>
        <v>Tony Hughes-Richard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ref="J7:J56" si="3">IFERROR(IF(LEFT(C7,1)&lt;&gt;"D",IFERROR(RIGHT(C7,2)+LEFT(RIGHT(C7,4),2)*60+(C7-RIGHT(C7,4))/10000*3600-IF(G7="B",$J$4,$J$3),""),"" ),"")</f>
        <v>3333</v>
      </c>
      <c r="K7" s="19">
        <f t="shared" si="0"/>
        <v>10</v>
      </c>
      <c r="L7" s="19">
        <f t="shared" si="1"/>
        <v>833.25</v>
      </c>
      <c r="M7" s="18">
        <f>IF(ISTEXT(C7),SignOnSheet!$U$44+1,IF(C7&lt;&gt;"",IFERROR(IF(L7&gt;0,RANK(L7,IF(L$6:L$56&gt;0,L$6:L$56,),1)-COUNTIF(L$6:L$56,"=0"),IF(L7&lt;&gt;"",SignOnSheet!$U$44+1,0)),0),""))</f>
        <v>7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si="2"/>
        <v>3</v>
      </c>
      <c r="B8" s="11">
        <v>2643</v>
      </c>
      <c r="C8" s="11">
        <v>5628</v>
      </c>
      <c r="D8" s="17" t="str">
        <f>IF(B8&lt;&gt;"",IFERROR(VLOOKUP(B8,SignOnSheet!$D$5:$N$40,7,FALSE),"NON_LISTED"),"")</f>
        <v>Paresh Patel-Matt Olivier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3"/>
        <v>3388</v>
      </c>
      <c r="K8" s="19">
        <f t="shared" si="0"/>
        <v>12</v>
      </c>
      <c r="L8" s="19">
        <f t="shared" si="1"/>
        <v>847</v>
      </c>
      <c r="M8" s="18">
        <f>IF(ISTEXT(C8),SignOnSheet!$U$44+1,IF(C8&lt;&gt;"",IFERROR(IF(L8&gt;0,RANK(L8,IF(L$6:L$56&gt;0,L$6:L$56,),1)-COUNTIF(L$6:L$56,"=0"),IF(L8&lt;&gt;"",SignOnSheet!$U$44+1,0)),0),""))</f>
        <v>9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2"/>
        <v>4</v>
      </c>
      <c r="B9" s="11">
        <v>482</v>
      </c>
      <c r="C9" s="11">
        <v>5637</v>
      </c>
      <c r="D9" s="17" t="str">
        <f>IF(B9&lt;&gt;"",IFERROR(VLOOKUP(B9,SignOnSheet!$D$5:$N$40,7,FALSE),"NON_LISTED"),"")</f>
        <v>Charles Girard-Gary Hubach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3"/>
        <v>3397</v>
      </c>
      <c r="K9" s="19">
        <f t="shared" si="0"/>
        <v>13</v>
      </c>
      <c r="L9" s="19">
        <f t="shared" si="1"/>
        <v>849.25</v>
      </c>
      <c r="M9" s="18">
        <f>IF(ISTEXT(C9),SignOnSheet!$U$44+1,IF(C9&lt;&gt;"",IFERROR(IF(L9&gt;0,RANK(L9,IF(L$6:L$56&gt;0,L$6:L$56,),1)-COUNTIF(L$6:L$56,"=0"),IF(L9&lt;&gt;"",SignOnSheet!$U$44+1,0)),0),""))</f>
        <v>10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2"/>
        <v>5</v>
      </c>
      <c r="B10" s="11">
        <v>2657</v>
      </c>
      <c r="C10" s="11">
        <v>5751</v>
      </c>
      <c r="D10" s="17" t="str">
        <f>IF(B10&lt;&gt;"",IFERROR(VLOOKUP(B10,SignOnSheet!$D$5:$N$40,7,FALSE),"NON_LISTED"),"")</f>
        <v>Nick Zervos-Christian Ponnotti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3"/>
        <v>3471</v>
      </c>
      <c r="K10" s="19">
        <f t="shared" si="0"/>
        <v>15</v>
      </c>
      <c r="L10" s="19">
        <f t="shared" si="1"/>
        <v>867.75</v>
      </c>
      <c r="M10" s="18">
        <f>IF(ISTEXT(C10),SignOnSheet!$U$44+1,IF(C10&lt;&gt;"",IFERROR(IF(L10&gt;0,RANK(L10,IF(L$6:L$56&gt;0,L$6:L$56,),1)-COUNTIF(L$6:L$56,"=0"),IF(L10&lt;&gt;"",SignOnSheet!$U$44+1,0)),0),""))</f>
        <v>12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2"/>
        <v>6</v>
      </c>
      <c r="B11" s="11">
        <v>2742</v>
      </c>
      <c r="C11" s="11">
        <v>5904</v>
      </c>
      <c r="D11" s="17" t="str">
        <f>IF(B11&lt;&gt;"",IFERROR(VLOOKUP(B11,SignOnSheet!$D$5:$N$40,7,FALSE),"NON_LISTED"),"")</f>
        <v>Roland van de Ven-Peter Scheren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3"/>
        <v>3544</v>
      </c>
      <c r="K11" s="19">
        <f t="shared" si="0"/>
        <v>16</v>
      </c>
      <c r="L11" s="19">
        <f t="shared" si="1"/>
        <v>886</v>
      </c>
      <c r="M11" s="18">
        <f>IF(ISTEXT(C11),SignOnSheet!$U$44+1,IF(C11&lt;&gt;"",IFERROR(IF(L11&gt;0,RANK(L11,IF(L$6:L$56&gt;0,L$6:L$56,),1)-COUNTIF(L$6:L$56,"=0"),IF(L11&lt;&gt;"",SignOnSheet!$U$44+1,0)),0),""))</f>
        <v>13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2"/>
        <v>7</v>
      </c>
      <c r="B12" s="11">
        <v>2751</v>
      </c>
      <c r="C12" s="11">
        <v>5938</v>
      </c>
      <c r="D12" s="17" t="str">
        <f>IF(B12&lt;&gt;"",IFERROR(VLOOKUP(B12,SignOnSheet!$D$5:$N$40,7,FALSE),"NON_LISTED"),"")</f>
        <v>Jason Reuben-Adam Lovett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">
        <v>278</v>
      </c>
      <c r="H12" s="18">
        <v>4</v>
      </c>
      <c r="I12" s="39">
        <f>IF(B12&lt;&gt;"",IFERROR(VLOOKUP(B12,SignOnSheet!$D$5:$K$40,2,FALSE),"NON_LISTED"),"")</f>
        <v>0</v>
      </c>
      <c r="J12" s="18">
        <f t="shared" si="3"/>
        <v>3578</v>
      </c>
      <c r="K12" s="19">
        <f t="shared" si="0"/>
        <v>18</v>
      </c>
      <c r="L12" s="19">
        <f t="shared" si="1"/>
        <v>894.5</v>
      </c>
      <c r="M12" s="18">
        <f>IF(ISTEXT(C12),SignOnSheet!$U$44+1,IF(C12&lt;&gt;"",IFERROR(IF(L12&gt;0,RANK(L12,IF(L$6:L$56&gt;0,L$6:L$56,),1)-COUNTIF(L$6:L$56,"=0"),IF(L12&lt;&gt;"",SignOnSheet!$U$44+1,0)),0),""))</f>
        <v>15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2"/>
        <v>8</v>
      </c>
      <c r="B13" s="11">
        <v>2471</v>
      </c>
      <c r="C13" s="11">
        <v>6043</v>
      </c>
      <c r="D13" s="17" t="str">
        <f>IF(B13&lt;&gt;"",IFERROR(VLOOKUP(B13,SignOnSheet!$D$5:$N$40,7,FALSE),"NON_LISTED"),"")</f>
        <v>Mark Henderson-Shane Rumbold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3"/>
        <v>3643</v>
      </c>
      <c r="K13" s="19">
        <f t="shared" si="0"/>
        <v>21</v>
      </c>
      <c r="L13" s="19">
        <f t="shared" si="1"/>
        <v>910.75</v>
      </c>
      <c r="M13" s="18">
        <f>IF(ISTEXT(C13),SignOnSheet!$U$44+1,IF(C13&lt;&gt;"",IFERROR(IF(L13&gt;0,RANK(L13,IF(L$6:L$56&gt;0,L$6:L$56,),1)-COUNTIF(L$6:L$56,"=0"),IF(L13&lt;&gt;"",SignOnSheet!$U$44+1,0)),0),""))</f>
        <v>16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2"/>
        <v>9</v>
      </c>
      <c r="B14" s="11">
        <v>1659</v>
      </c>
      <c r="C14" s="11">
        <v>6301</v>
      </c>
      <c r="D14" s="17" t="str">
        <f>IF(B14&lt;&gt;"",IFERROR(VLOOKUP(B14,SignOnSheet!$D$5:$N$40,7,FALSE),"NON_LISTED"),"")</f>
        <v>Michael Sulzer-Andreas Schmidt</v>
      </c>
      <c r="E14" s="18" t="str">
        <f>IF(B14&lt;&gt;"",IFERROR(VLOOKUP(B14,SignOnSheet!$D$5:$K$40,3,FALSE),"NON_LISTED"),"")</f>
        <v>Nacra F18 Infusion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f>IF(B14&lt;&gt;"",IFERROR(VLOOKUP(B14,SignOnSheet!$D$5:$K$40,6,FALSE),"NON_LISTED"),"")</f>
        <v>4</v>
      </c>
      <c r="I14" s="39">
        <f>IF(B14&lt;&gt;"",IFERROR(VLOOKUP(B14,SignOnSheet!$D$5:$K$40,2,FALSE),"NON_LISTED"),"")</f>
        <v>0</v>
      </c>
      <c r="J14" s="18">
        <f t="shared" si="3"/>
        <v>3781</v>
      </c>
      <c r="K14" s="19">
        <f t="shared" si="0"/>
        <v>23</v>
      </c>
      <c r="L14" s="19">
        <f t="shared" si="1"/>
        <v>945.25</v>
      </c>
      <c r="M14" s="18">
        <f>IF(ISTEXT(C14),SignOnSheet!$U$44+1,IF(C14&lt;&gt;"",IFERROR(IF(L14&gt;0,RANK(L14,IF(L$6:L$56&gt;0,L$6:L$56,),1)-COUNTIF(L$6:L$56,"=0"),IF(L14&lt;&gt;"",SignOnSheet!$U$44+1,0)),0),""))</f>
        <v>18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2"/>
        <v>10</v>
      </c>
      <c r="B15" s="11">
        <v>23</v>
      </c>
      <c r="C15" s="11">
        <v>4731</v>
      </c>
      <c r="D15" s="17" t="str">
        <f>IF(B15&lt;&gt;"",IFERROR(VLOOKUP(B15,SignOnSheet!$D$5:$N$40,7,FALSE),"NON_LISTED"),"")</f>
        <v>Garth Loudon-Robbie Edouard</v>
      </c>
      <c r="E15" s="18" t="str">
        <f>IF(B15&lt;&gt;"",IFERROR(VLOOKUP(B15,SignOnSheet!$D$5:$K$40,3,FALSE),"NON_LISTED"),"")</f>
        <v>Hobie 16</v>
      </c>
      <c r="F15" s="18">
        <f>IF(B15&lt;&gt;"",IFERROR(VLOOKUP(B15,SignOnSheet!$D$5:$K$40,4,FALSE),"NON_LISTED"),"")</f>
        <v>1.21</v>
      </c>
      <c r="G15" s="18" t="str">
        <f>IF(B15&lt;&gt;"",IFERROR(VLOOKUP(B15,SignOnSheet!$D$5:$K$40,5,FALSE),"NON_LISTED"),"")</f>
        <v>B</v>
      </c>
      <c r="H15" s="18">
        <f>IF(B15&lt;&gt;"",IFERROR(VLOOKUP(B15,SignOnSheet!$D$5:$K$40,6,FALSE),"NON_LISTED"),"")</f>
        <v>3</v>
      </c>
      <c r="I15" s="39">
        <f>IF(B15&lt;&gt;"",IFERROR(VLOOKUP(B15,SignOnSheet!$D$5:$K$40,2,FALSE),"NON_LISTED"),"")</f>
        <v>0</v>
      </c>
      <c r="J15" s="18">
        <f t="shared" si="3"/>
        <v>2851</v>
      </c>
      <c r="K15" s="19">
        <f t="shared" si="0"/>
        <v>1</v>
      </c>
      <c r="L15" s="19">
        <f t="shared" si="1"/>
        <v>785.39944903581272</v>
      </c>
      <c r="M15" s="18">
        <f>IF(ISTEXT(C15),SignOnSheet!$U$44+1,IF(C15&lt;&gt;"",IFERROR(IF(L15&gt;0,RANK(L15,IF(L$6:L$56&gt;0,L$6:L$56,),1)-COUNTIF(L$6:L$56,"=0"),IF(L15&lt;&gt;"",SignOnSheet!$U$44+1,0)),0),""))</f>
        <v>1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2"/>
        <v>11</v>
      </c>
      <c r="B16" s="11">
        <v>115106</v>
      </c>
      <c r="C16" s="11">
        <v>4801</v>
      </c>
      <c r="D16" s="17" t="str">
        <f>IF(B16&lt;&gt;"",IFERROR(VLOOKUP(B16,SignOnSheet!$D$5:$N$40,7,FALSE),"NON_LISTED"),"")</f>
        <v>Robert Fine-Stephanie Goodyear</v>
      </c>
      <c r="E16" s="18" t="str">
        <f>IF(B16&lt;&gt;"",IFERROR(VLOOKUP(B16,SignOnSheet!$D$5:$K$40,3,FALSE),"NON_LISTED"),"")</f>
        <v>Hobie 16</v>
      </c>
      <c r="F16" s="18">
        <f>IF(B16&lt;&gt;"",IFERROR(VLOOKUP(B16,SignOnSheet!$D$5:$K$40,4,FALSE),"NON_LISTED"),"")</f>
        <v>1.21</v>
      </c>
      <c r="G16" s="18" t="str">
        <f>IF(B16&lt;&gt;"",IFERROR(VLOOKUP(B16,SignOnSheet!$D$5:$K$40,5,FALSE),"NON_LISTED"),"")</f>
        <v>B</v>
      </c>
      <c r="H16" s="18">
        <f>IF(B16&lt;&gt;"",IFERROR(VLOOKUP(B16,SignOnSheet!$D$5:$K$40,6,FALSE),"NON_LISTED"),"")</f>
        <v>3</v>
      </c>
      <c r="I16" s="39">
        <f>IF(B16&lt;&gt;"",IFERROR(VLOOKUP(B16,SignOnSheet!$D$5:$K$40,2,FALSE),"NON_LISTED"),"")</f>
        <v>0</v>
      </c>
      <c r="J16" s="18">
        <f t="shared" si="3"/>
        <v>2881</v>
      </c>
      <c r="K16" s="19">
        <f t="shared" si="0"/>
        <v>2</v>
      </c>
      <c r="L16" s="19">
        <f t="shared" si="1"/>
        <v>793.66391184573013</v>
      </c>
      <c r="M16" s="18">
        <f>IF(ISTEXT(C16),SignOnSheet!$U$44+1,IF(C16&lt;&gt;"",IFERROR(IF(L16&gt;0,RANK(L16,IF(L$6:L$56&gt;0,L$6:L$56,),1)-COUNTIF(L$6:L$56,"=0"),IF(L16&lt;&gt;"",SignOnSheet!$U$44+1,0)),0),""))</f>
        <v>2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2"/>
        <v>12</v>
      </c>
      <c r="B17" s="11">
        <v>91082</v>
      </c>
      <c r="C17" s="11">
        <v>4933</v>
      </c>
      <c r="D17" s="17" t="str">
        <f>IF(B17&lt;&gt;"",IFERROR(VLOOKUP(B17,SignOnSheet!$D$5:$N$40,7,FALSE),"NON_LISTED"),"")</f>
        <v>David Scott-Suzanne Morton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3"/>
        <v>2973</v>
      </c>
      <c r="K17" s="19">
        <f t="shared" si="0"/>
        <v>3</v>
      </c>
      <c r="L17" s="19">
        <f t="shared" si="1"/>
        <v>819.00826446280996</v>
      </c>
      <c r="M17" s="18">
        <f>IF(ISTEXT(C17),SignOnSheet!$U$44+1,IF(C17&lt;&gt;"",IFERROR(IF(L17&gt;0,RANK(L17,IF(L$6:L$56&gt;0,L$6:L$56,),1)-COUNTIF(L$6:L$56,"=0"),IF(L17&lt;&gt;"",SignOnSheet!$U$44+1,0)),0),""))</f>
        <v>4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2"/>
        <v>13</v>
      </c>
      <c r="B18" s="35">
        <v>113744</v>
      </c>
      <c r="C18" s="35">
        <v>4951</v>
      </c>
      <c r="D18" s="17" t="str">
        <f>IF(B18&lt;&gt;"",IFERROR(VLOOKUP(B18,SignOnSheet!$D$5:$N$40,7,FALSE),"NON_LISTED"),"")</f>
        <v>Grahame Southwick-Sharon Rayner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3"/>
        <v>2991</v>
      </c>
      <c r="K18" s="19">
        <f t="shared" si="0"/>
        <v>4</v>
      </c>
      <c r="L18" s="19">
        <f t="shared" si="1"/>
        <v>823.96694214876027</v>
      </c>
      <c r="M18" s="18">
        <f>IF(ISTEXT(C18),SignOnSheet!$U$44+1,IF(C18&lt;&gt;"",IFERROR(IF(L18&gt;0,RANK(L18,IF(L$6:L$56&gt;0,L$6:L$56,),1)-COUNTIF(L$6:L$56,"=0"),IF(L18&lt;&gt;"",SignOnSheet!$U$44+1,0)),0),""))</f>
        <v>5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2"/>
        <v>14</v>
      </c>
      <c r="B19" s="11">
        <v>114146</v>
      </c>
      <c r="C19" s="11">
        <v>5004</v>
      </c>
      <c r="D19" s="17" t="str">
        <f>IF(B19&lt;&gt;"",IFERROR(VLOOKUP(B19,SignOnSheet!$D$5:$N$40,7,FALSE),"NON_LISTED"),"")</f>
        <v>Andrew Boyd-Kim Troll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3"/>
        <v>3004</v>
      </c>
      <c r="K19" s="19">
        <f t="shared" si="0"/>
        <v>5</v>
      </c>
      <c r="L19" s="19">
        <f t="shared" si="1"/>
        <v>827.54820936639123</v>
      </c>
      <c r="M19" s="18">
        <f>IF(ISTEXT(C19),SignOnSheet!$U$44+1,IF(C19&lt;&gt;"",IFERROR(IF(L19&gt;0,RANK(L19,IF(L$6:L$56&gt;0,L$6:L$56,),1)-COUNTIF(L$6:L$56,"=0"),IF(L19&lt;&gt;"",SignOnSheet!$U$44+1,0)),0),""))</f>
        <v>6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2"/>
        <v>15</v>
      </c>
      <c r="B20" s="11">
        <v>112480</v>
      </c>
      <c r="C20" s="11">
        <v>5111</v>
      </c>
      <c r="D20" s="17" t="str">
        <f>IF(B20&lt;&gt;"",IFERROR(VLOOKUP(B20,SignOnSheet!$D$5:$N$40,7,FALSE),"NON_LISTED"),"")</f>
        <v>Craig Wood-Carrie Wood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3"/>
        <v>3071</v>
      </c>
      <c r="K20" s="19">
        <f t="shared" si="0"/>
        <v>6</v>
      </c>
      <c r="L20" s="19">
        <f t="shared" si="1"/>
        <v>846.00550964187323</v>
      </c>
      <c r="M20" s="18">
        <f>IF(ISTEXT(C20),SignOnSheet!$U$44+1,IF(C20&lt;&gt;"",IFERROR(IF(L20&gt;0,RANK(L20,IF(L$6:L$56&gt;0,L$6:L$56,),1)-COUNTIF(L$6:L$56,"=0"),IF(L20&lt;&gt;"",SignOnSheet!$U$44+1,0)),0),""))</f>
        <v>8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2"/>
        <v>16</v>
      </c>
      <c r="B21" s="11">
        <v>113344</v>
      </c>
      <c r="C21" s="11">
        <v>5137</v>
      </c>
      <c r="D21" s="17" t="str">
        <f>IF(B21&lt;&gt;"",IFERROR(VLOOKUP(B21,SignOnSheet!$D$5:$N$40,7,FALSE),"NON_LISTED"),"")</f>
        <v>Cyrille Girardin-Rob Pettit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3"/>
        <v>3097</v>
      </c>
      <c r="K21" s="19">
        <f t="shared" si="0"/>
        <v>7</v>
      </c>
      <c r="L21" s="19">
        <f t="shared" si="1"/>
        <v>853.16804407713505</v>
      </c>
      <c r="M21" s="18">
        <f>IF(ISTEXT(C21),SignOnSheet!$U$44+1,IF(C21&lt;&gt;"",IFERROR(IF(L21&gt;0,RANK(L21,IF(L$6:L$56&gt;0,L$6:L$56,),1)-COUNTIF(L$6:L$56,"=0"),IF(L21&lt;&gt;"",SignOnSheet!$U$44+1,0)),0),""))</f>
        <v>11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2"/>
        <v>17</v>
      </c>
      <c r="B22" s="11">
        <v>112647</v>
      </c>
      <c r="C22" s="11">
        <v>5337</v>
      </c>
      <c r="D22" s="17" t="str">
        <f>IF(B22&lt;&gt;"",IFERROR(VLOOKUP(B22,SignOnSheet!$D$5:$N$40,7,FALSE),"NON_LISTED"),"")</f>
        <v>John van der Vyver-Sam van der Vyver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3"/>
        <v>3217</v>
      </c>
      <c r="K22" s="19">
        <f t="shared" si="0"/>
        <v>9</v>
      </c>
      <c r="L22" s="19">
        <f t="shared" si="1"/>
        <v>886.22589531680444</v>
      </c>
      <c r="M22" s="18">
        <f>IF(ISTEXT(C22),SignOnSheet!$U$44+1,IF(C22&lt;&gt;"",IFERROR(IF(L22&gt;0,RANK(L22,IF(L$6:L$56&gt;0,L$6:L$56,),1)-COUNTIF(L$6:L$56,"=0"),IF(L22&lt;&gt;"",SignOnSheet!$U$44+1,0)),0),""))</f>
        <v>14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2"/>
        <v>18</v>
      </c>
      <c r="B23" s="11">
        <v>112555</v>
      </c>
      <c r="C23" s="11">
        <v>5538</v>
      </c>
      <c r="D23" s="17" t="str">
        <f>IF(B23&lt;&gt;"",IFERROR(VLOOKUP(B23,SignOnSheet!$D$5:$N$40,7,FALSE),"NON_LISTED"),"")</f>
        <v>Kees De Graaf-Anna Chandler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3"/>
        <v>3338</v>
      </c>
      <c r="K23" s="19">
        <f t="shared" si="0"/>
        <v>11</v>
      </c>
      <c r="L23" s="19">
        <f t="shared" si="1"/>
        <v>919.55922865013781</v>
      </c>
      <c r="M23" s="18">
        <f>IF(ISTEXT(C23),SignOnSheet!$U$44+1,IF(C23&lt;&gt;"",IFERROR(IF(L23&gt;0,RANK(L23,IF(L$6:L$56&gt;0,L$6:L$56,),1)-COUNTIF(L$6:L$56,"=0"),IF(L23&lt;&gt;"",SignOnSheet!$U$44+1,0)),0),""))</f>
        <v>17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2"/>
        <v>19</v>
      </c>
      <c r="B24" s="11">
        <v>108961</v>
      </c>
      <c r="C24" s="11">
        <v>5723</v>
      </c>
      <c r="D24" s="17" t="str">
        <f>IF(B24&lt;&gt;"",IFERROR(VLOOKUP(B24,SignOnSheet!$D$5:$N$40,7,FALSE),"NON_LISTED"),"")</f>
        <v>Sarah Scott-Justin Hoon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3"/>
        <v>3443</v>
      </c>
      <c r="K24" s="19">
        <f t="shared" si="0"/>
        <v>14</v>
      </c>
      <c r="L24" s="19">
        <f t="shared" si="1"/>
        <v>948.4848484848485</v>
      </c>
      <c r="M24" s="18">
        <f>IF(ISTEXT(C24),SignOnSheet!$U$44+1,IF(C24&lt;&gt;"",IFERROR(IF(L24&gt;0,RANK(L24,IF(L$6:L$56&gt;0,L$6:L$56,),1)-COUNTIF(L$6:L$56,"=0"),IF(L24&lt;&gt;"",SignOnSheet!$U$44+1,0)),0),""))</f>
        <v>19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2"/>
        <v>20</v>
      </c>
      <c r="B25" s="11">
        <v>75</v>
      </c>
      <c r="C25" s="11">
        <v>5922</v>
      </c>
      <c r="D25" s="17" t="str">
        <f>IF(B25&lt;&gt;"",IFERROR(VLOOKUP(B25,SignOnSheet!$D$5:$N$40,7,FALSE),"NON_LISTED"),"")</f>
        <v>Erwin Telemans-Lenno Telemans</v>
      </c>
      <c r="E25" s="18" t="str">
        <f>IF(B25&lt;&gt;"",IFERROR(VLOOKUP(B25,SignOnSheet!$D$5:$K$40,3,FALSE),"NON_LISTED"),"")</f>
        <v>Nacra 5.0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3"/>
        <v>3562</v>
      </c>
      <c r="K25" s="19">
        <f t="shared" si="0"/>
        <v>17</v>
      </c>
      <c r="L25" s="19">
        <f t="shared" si="1"/>
        <v>981.26721763085413</v>
      </c>
      <c r="M25" s="18">
        <f>IF(ISTEXT(C25),SignOnSheet!$U$44+1,IF(C25&lt;&gt;"",IFERROR(IF(L25&gt;0,RANK(L25,IF(L$6:L$56&gt;0,L$6:L$56,),1)-COUNTIF(L$6:L$56,"=0"),IF(L25&lt;&gt;"",SignOnSheet!$U$44+1,0)),0),""))</f>
        <v>20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2"/>
        <v>21</v>
      </c>
      <c r="B26" s="11">
        <v>115105</v>
      </c>
      <c r="C26" s="11">
        <v>5950</v>
      </c>
      <c r="D26" s="17" t="str">
        <f>IF(B26&lt;&gt;"",IFERROR(VLOOKUP(B26,SignOnSheet!$D$5:$N$40,7,FALSE),"NON_LISTED"),"")</f>
        <v>Matteaus Walcher-Adriana Mariano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3"/>
        <v>3590</v>
      </c>
      <c r="K26" s="19">
        <f t="shared" si="0"/>
        <v>19</v>
      </c>
      <c r="L26" s="19">
        <f t="shared" si="1"/>
        <v>988.98071625344357</v>
      </c>
      <c r="M26" s="18">
        <f>IF(ISTEXT(C26),SignOnSheet!$U$44+1,IF(C26&lt;&gt;"",IFERROR(IF(L26&gt;0,RANK(L26,IF(L$6:L$56&gt;0,L$6:L$56,),1)-COUNTIF(L$6:L$56,"=0"),IF(L26&lt;&gt;"",SignOnSheet!$U$44+1,0)),0),""))</f>
        <v>21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2"/>
        <v>22</v>
      </c>
      <c r="B27" s="11">
        <v>112607</v>
      </c>
      <c r="C27" s="11">
        <v>6018</v>
      </c>
      <c r="D27" s="17" t="str">
        <f>IF(B27&lt;&gt;"",IFERROR(VLOOKUP(B27,SignOnSheet!$D$5:$N$40,7,FALSE),"NON_LISTED"),"")</f>
        <v>Nassor Alamki-Machano Mussa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f>IF(B27&lt;&gt;"",IFERROR(VLOOKUP(B27,SignOnSheet!$D$5:$K$40,6,FALSE),"NON_LISTED"),"")</f>
        <v>3</v>
      </c>
      <c r="I27" s="39">
        <f>IF(B27&lt;&gt;"",IFERROR(VLOOKUP(B27,SignOnSheet!$D$5:$K$40,2,FALSE),"NON_LISTED"),"")</f>
        <v>0</v>
      </c>
      <c r="J27" s="18">
        <f t="shared" si="3"/>
        <v>3618</v>
      </c>
      <c r="K27" s="19">
        <f t="shared" si="0"/>
        <v>20</v>
      </c>
      <c r="L27" s="19">
        <f t="shared" si="1"/>
        <v>996.69421487603313</v>
      </c>
      <c r="M27" s="18">
        <f>IF(ISTEXT(C27),SignOnSheet!$U$44+1,IF(C27&lt;&gt;"",IFERROR(IF(L27&gt;0,RANK(L27,IF(L$6:L$56&gt;0,L$6:L$56,),1)-COUNTIF(L$6:L$56,"=0"),IF(L27&lt;&gt;"",SignOnSheet!$U$44+1,0)),0),""))</f>
        <v>22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2"/>
        <v>23</v>
      </c>
      <c r="B28" s="11">
        <v>115081</v>
      </c>
      <c r="C28" s="11">
        <v>6234</v>
      </c>
      <c r="D28" s="17" t="str">
        <f>IF(B28&lt;&gt;"",IFERROR(VLOOKUP(B28,SignOnSheet!$D$5:$N$40,7,FALSE),"NON_LISTED"),"")</f>
        <v>Joe Bilstein-Chiara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f>IF(B28&lt;&gt;"",IFERROR(VLOOKUP(B28,SignOnSheet!$D$5:$K$40,6,FALSE),"NON_LISTED"),"")</f>
        <v>3</v>
      </c>
      <c r="I28" s="39">
        <f>IF(B28&lt;&gt;"",IFERROR(VLOOKUP(B28,SignOnSheet!$D$5:$K$40,2,FALSE),"NON_LISTED"),"")</f>
        <v>0</v>
      </c>
      <c r="J28" s="18">
        <f t="shared" si="3"/>
        <v>3754</v>
      </c>
      <c r="K28" s="19">
        <f t="shared" si="0"/>
        <v>22</v>
      </c>
      <c r="L28" s="19">
        <f t="shared" si="1"/>
        <v>1034.1597796143251</v>
      </c>
      <c r="M28" s="18">
        <f>IF(ISTEXT(C28),SignOnSheet!$U$44+1,IF(C28&lt;&gt;"",IFERROR(IF(L28&gt;0,RANK(L28,IF(L$6:L$56&gt;0,L$6:L$56,),1)-COUNTIF(L$6:L$56,"=0"),IF(L28&lt;&gt;"",SignOnSheet!$U$44+1,0)),0),""))</f>
        <v>23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2"/>
        <v>24</v>
      </c>
      <c r="B29" s="11">
        <v>2650</v>
      </c>
      <c r="C29" s="11" t="s">
        <v>482</v>
      </c>
      <c r="D29" s="17" t="str">
        <f>IF(B29&lt;&gt;"",IFERROR(VLOOKUP(B29,SignOnSheet!$D$5:$N$40,7,FALSE),"NON_LISTED"),"")</f>
        <v>Alistair Bush-Andrew Stanley</v>
      </c>
      <c r="E29" s="18" t="str">
        <f>IF(B29&lt;&gt;"",IFERROR(VLOOKUP(B29,SignOnSheet!$D$5:$K$40,3,FALSE),"NON_LISTED"),"")</f>
        <v>Hobie Tiger 18</v>
      </c>
      <c r="F29" s="18">
        <f>IF(B29&lt;&gt;"",IFERROR(VLOOKUP(B29,SignOnSheet!$D$5:$K$40,4,FALSE),"NON_LISTED"),"")</f>
        <v>1</v>
      </c>
      <c r="G29" s="18" t="str">
        <f>IF(B29&lt;&gt;"",IFERROR(VLOOKUP(B29,SignOnSheet!$D$5:$K$40,5,FALSE),"NON_LISTED"),"")</f>
        <v>A</v>
      </c>
      <c r="H29" s="18">
        <f>IF(B29&lt;&gt;"",IFERROR(VLOOKUP(B29,SignOnSheet!$D$5:$K$40,6,FALSE),"NON_LISTED"),"")</f>
        <v>4</v>
      </c>
      <c r="I29" s="39">
        <f>IF(B29&lt;&gt;"",IFERROR(VLOOKUP(B29,SignOnSheet!$D$5:$K$40,2,FALSE),"NON_LISTED"),"")</f>
        <v>0</v>
      </c>
      <c r="J29" s="18" t="str">
        <f t="shared" si="3"/>
        <v/>
      </c>
      <c r="K29" s="19">
        <f t="shared" si="0"/>
        <v>0</v>
      </c>
      <c r="L29" s="19" t="str">
        <f t="shared" si="1"/>
        <v/>
      </c>
      <c r="M29" s="18">
        <f>IF(ISTEXT(C29),SignOnSheet!$U$44+1,IF(C29&lt;&gt;"",IFERROR(IF(L29&gt;0,RANK(L29,IF(L$6:L$56&gt;0,L$6:L$56,),1)-COUNTIF(L$6:L$56,"=0"),IF(L29&lt;&gt;"",SignOnSheet!$U$44+1,0)),0),""))</f>
        <v>33</v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2"/>
        <v>25</v>
      </c>
      <c r="B30" s="11"/>
      <c r="C30" s="11"/>
      <c r="D30" s="17" t="str">
        <f>IF(B30&lt;&gt;"",IFERROR(VLOOKUP(B30,SignOnSheet!$D$5:$N$40,7,FALSE),"NON_LISTED"),"")</f>
        <v/>
      </c>
      <c r="E30" s="18" t="str">
        <f>IF(B30&lt;&gt;"",IFERROR(VLOOKUP(B30,SignOnSheet!$D$5:$K$40,3,FALSE),"NON_LISTED"),"")</f>
        <v/>
      </c>
      <c r="F30" s="18" t="str">
        <f>IF(B30&lt;&gt;"",IFERROR(VLOOKUP(B30,SignOnSheet!$D$5:$K$40,4,FALSE),"NON_LISTED"),"")</f>
        <v/>
      </c>
      <c r="G30" s="18" t="str">
        <f>IF(B30&lt;&gt;"",IFERROR(VLOOKUP(B30,SignOnSheet!$D$5:$K$40,5,FALSE),"NON_LISTED"),"")</f>
        <v/>
      </c>
      <c r="H30" s="18" t="str">
        <f>IF(B30&lt;&gt;"",IFERROR(VLOOKUP(B30,SignOnSheet!$D$5:$K$40,6,FALSE),"NON_LISTED"),"")</f>
        <v/>
      </c>
      <c r="I30" s="39" t="str">
        <f>IF(B30&lt;&gt;"",IFERROR(VLOOKUP(B30,SignOnSheet!$D$5:$K$40,2,FALSE),"NON_LISTED"),"")</f>
        <v/>
      </c>
      <c r="J30" s="18" t="str">
        <f t="shared" si="3"/>
        <v/>
      </c>
      <c r="K30" s="19" t="str">
        <f t="shared" si="0"/>
        <v/>
      </c>
      <c r="L30" s="19" t="str">
        <f t="shared" si="1"/>
        <v/>
      </c>
      <c r="M30" s="18" t="str">
        <f>IF(ISTEXT(C30),SignOnSheet!$U$44+1,IF(C30&lt;&gt;"",IFERROR(IF(L30&gt;0,RANK(L30,IF(L$6:L$56&gt;0,L$6:L$56,),1)-COUNTIF(L$6:L$56,"=0"),IF(L30&lt;&gt;"",SignOnSheet!$U$44+1,0)),0),""))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2"/>
        <v>26</v>
      </c>
      <c r="B31" s="11"/>
      <c r="C31" s="11"/>
      <c r="D31" s="17" t="str">
        <f>IF(B31&lt;&gt;"",IFERROR(VLOOKUP(B31,SignOnSheet!$D$5:$N$40,7,FALSE),"NON_LISTED"),"")</f>
        <v/>
      </c>
      <c r="E31" s="18" t="str">
        <f>IF(B31&lt;&gt;"",IFERROR(VLOOKUP(B31,SignOnSheet!$D$5:$K$40,3,FALSE),"NON_LISTED"),"")</f>
        <v/>
      </c>
      <c r="F31" s="18" t="str">
        <f>IF(B31&lt;&gt;"",IFERROR(VLOOKUP(B31,SignOnSheet!$D$5:$K$40,4,FALSE),"NON_LISTED"),"")</f>
        <v/>
      </c>
      <c r="G31" s="18" t="str">
        <f>IF(B31&lt;&gt;"",IFERROR(VLOOKUP(B31,SignOnSheet!$D$5:$K$40,5,FALSE),"NON_LISTED"),"")</f>
        <v/>
      </c>
      <c r="H31" s="18" t="str">
        <f>IF(B31&lt;&gt;"",IFERROR(VLOOKUP(B31,SignOnSheet!$D$5:$K$40,6,FALSE),"NON_LISTED"),"")</f>
        <v/>
      </c>
      <c r="I31" s="39" t="str">
        <f>IF(B31&lt;&gt;"",IFERROR(VLOOKUP(B31,SignOnSheet!$D$5:$K$40,2,FALSE),"NON_LISTED"),"")</f>
        <v/>
      </c>
      <c r="J31" s="18" t="str">
        <f t="shared" si="3"/>
        <v/>
      </c>
      <c r="K31" s="19" t="str">
        <f t="shared" si="0"/>
        <v/>
      </c>
      <c r="L31" s="19" t="str">
        <f t="shared" si="1"/>
        <v/>
      </c>
      <c r="M31" s="18" t="str">
        <f>IF(ISTEXT(C31),SignOnSheet!$U$44+1,IF(C31&lt;&gt;"",IFERROR(IF(L31&gt;0,RANK(L31,IF(L$6:L$56&gt;0,L$6:L$56,),1)-COUNTIF(L$6:L$56,"=0"),IF(L31&lt;&gt;"",SignOnSheet!$U$44+1,0)),0),""))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2"/>
        <v>27</v>
      </c>
      <c r="B32" s="11"/>
      <c r="C32" s="11"/>
      <c r="D32" s="17" t="str">
        <f>IF(B32&lt;&gt;"",IFERROR(VLOOKUP(B32,SignOnSheet!$D$5:$N$40,7,FALSE),"NON_LISTED"),"")</f>
        <v/>
      </c>
      <c r="E32" s="18" t="str">
        <f>IF(B32&lt;&gt;"",IFERROR(VLOOKUP(B32,SignOnSheet!$D$5:$K$40,3,FALSE),"NON_LISTED"),"")</f>
        <v/>
      </c>
      <c r="F32" s="18" t="str">
        <f>IF(B32&lt;&gt;"",IFERROR(VLOOKUP(B32,SignOnSheet!$D$5:$K$40,4,FALSE),"NON_LISTED"),"")</f>
        <v/>
      </c>
      <c r="G32" s="18" t="str">
        <f>IF(B32&lt;&gt;"",IFERROR(VLOOKUP(B32,SignOnSheet!$D$5:$K$40,5,FALSE),"NON_LISTED"),"")</f>
        <v/>
      </c>
      <c r="H32" s="18" t="str">
        <f>IF(B32&lt;&gt;"",IFERROR(VLOOKUP(B32,SignOnSheet!$D$5:$K$40,6,FALSE),"NON_LISTED"),"")</f>
        <v/>
      </c>
      <c r="I32" s="39" t="str">
        <f>IF(B32&lt;&gt;"",IFERROR(VLOOKUP(B32,SignOnSheet!$D$5:$K$40,2,FALSE),"NON_LISTED"),"")</f>
        <v/>
      </c>
      <c r="J32" s="18" t="str">
        <f t="shared" si="3"/>
        <v/>
      </c>
      <c r="K32" s="19" t="str">
        <f t="shared" si="0"/>
        <v/>
      </c>
      <c r="L32" s="19" t="str">
        <f t="shared" si="1"/>
        <v/>
      </c>
      <c r="M32" s="18" t="str">
        <f>IF(ISTEXT(C32),SignOnSheet!$U$44+1,IF(C32&lt;&gt;"",IFERROR(IF(L32&gt;0,RANK(L32,IF(L$6:L$56&gt;0,L$6:L$56,),1)-COUNTIF(L$6:L$56,"=0"),IF(L32&lt;&gt;"",SignOnSheet!$U$44+1,0)),0),""))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2"/>
        <v>28</v>
      </c>
      <c r="B33" s="11"/>
      <c r="C33" s="11"/>
      <c r="D33" s="17" t="str">
        <f>IF(B33&lt;&gt;"",IFERROR(VLOOKUP(B33,SignOnSheet!$D$5:$N$40,7,FALSE),"NON_LISTED"),"")</f>
        <v/>
      </c>
      <c r="E33" s="18" t="str">
        <f>IF(B33&lt;&gt;"",IFERROR(VLOOKUP(B33,SignOnSheet!$D$5:$K$40,3,FALSE),"NON_LISTED"),"")</f>
        <v/>
      </c>
      <c r="F33" s="18" t="str">
        <f>IF(B33&lt;&gt;"",IFERROR(VLOOKUP(B33,SignOnSheet!$D$5:$K$40,4,FALSE),"NON_LISTED"),"")</f>
        <v/>
      </c>
      <c r="G33" s="18" t="str">
        <f>IF(B33&lt;&gt;"",IFERROR(VLOOKUP(B33,SignOnSheet!$D$5:$K$40,5,FALSE),"NON_LISTED"),"")</f>
        <v/>
      </c>
      <c r="H33" s="18" t="str">
        <f>IF(B33&lt;&gt;"",IFERROR(VLOOKUP(B33,SignOnSheet!$D$5:$K$40,6,FALSE),"NON_LISTED"),"")</f>
        <v/>
      </c>
      <c r="I33" s="39" t="str">
        <f>IF(B33&lt;&gt;"",IFERROR(VLOOKUP(B33,SignOnSheet!$D$5:$K$40,2,FALSE),"NON_LISTED"),"")</f>
        <v/>
      </c>
      <c r="J33" s="18" t="str">
        <f t="shared" si="3"/>
        <v/>
      </c>
      <c r="K33" s="19" t="str">
        <f t="shared" si="0"/>
        <v/>
      </c>
      <c r="L33" s="19" t="str">
        <f t="shared" si="1"/>
        <v/>
      </c>
      <c r="M33" s="18" t="str">
        <f>IF(ISTEXT(C33),SignOnSheet!$U$44+1,IF(C33&lt;&gt;"",IFERROR(IF(L33&gt;0,RANK(L33,IF(L$6:L$56&gt;0,L$6:L$56,),1)-COUNTIF(L$6:L$56,"=0"),IF(L33&lt;&gt;"",SignOnSheet!$U$44+1,0)),0),""))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2"/>
        <v>29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3"/>
        <v/>
      </c>
      <c r="K34" s="19" t="str">
        <f t="shared" si="0"/>
        <v/>
      </c>
      <c r="L34" s="19" t="str">
        <f t="shared" si="1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2"/>
        <v>30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3"/>
        <v/>
      </c>
      <c r="K35" s="19" t="str">
        <f t="shared" si="0"/>
        <v/>
      </c>
      <c r="L35" s="19" t="str">
        <f t="shared" si="1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2"/>
        <v>31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3"/>
        <v/>
      </c>
      <c r="K36" s="19" t="str">
        <f t="shared" si="0"/>
        <v/>
      </c>
      <c r="L36" s="19" t="str">
        <f t="shared" si="1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2"/>
        <v>32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3"/>
        <v/>
      </c>
      <c r="K37" s="19" t="str">
        <f t="shared" si="0"/>
        <v/>
      </c>
      <c r="L37" s="19" t="str">
        <f t="shared" si="1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2"/>
        <v>33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3"/>
        <v/>
      </c>
      <c r="K38" s="19" t="str">
        <f t="shared" si="0"/>
        <v/>
      </c>
      <c r="L38" s="19" t="str">
        <f t="shared" si="1"/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2"/>
        <v>34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3"/>
        <v/>
      </c>
      <c r="K39" s="19" t="str">
        <f t="shared" si="0"/>
        <v/>
      </c>
      <c r="L39" s="19" t="str">
        <f t="shared" si="1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si="2"/>
        <v>35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3"/>
        <v/>
      </c>
      <c r="K40" s="19" t="str">
        <f t="shared" si="0"/>
        <v/>
      </c>
      <c r="L40" s="19" t="str">
        <f t="shared" si="1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2"/>
        <v>36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3"/>
        <v/>
      </c>
      <c r="K41" s="19" t="str">
        <f t="shared" si="0"/>
        <v/>
      </c>
      <c r="L41" s="19" t="str">
        <f t="shared" si="1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2"/>
        <v>37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3"/>
        <v/>
      </c>
      <c r="K42" s="19" t="str">
        <f t="shared" si="0"/>
        <v/>
      </c>
      <c r="L42" s="19" t="str">
        <f t="shared" si="1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2"/>
        <v>38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3"/>
        <v/>
      </c>
      <c r="K43" s="19" t="str">
        <f t="shared" si="0"/>
        <v/>
      </c>
      <c r="L43" s="19" t="str">
        <f t="shared" si="1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2"/>
        <v>39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3"/>
        <v/>
      </c>
      <c r="K44" s="19" t="str">
        <f t="shared" si="0"/>
        <v/>
      </c>
      <c r="L44" s="19" t="str">
        <f t="shared" si="1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2"/>
        <v>40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3"/>
        <v/>
      </c>
      <c r="K45" s="19" t="str">
        <f t="shared" si="0"/>
        <v/>
      </c>
      <c r="L45" s="19" t="str">
        <f t="shared" si="1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2"/>
        <v>41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3"/>
        <v/>
      </c>
      <c r="K46" s="19" t="str">
        <f t="shared" si="0"/>
        <v/>
      </c>
      <c r="L46" s="19" t="str">
        <f t="shared" si="1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2"/>
        <v>42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3"/>
        <v/>
      </c>
      <c r="K47" s="19" t="str">
        <f t="shared" si="0"/>
        <v/>
      </c>
      <c r="L47" s="19" t="str">
        <f t="shared" si="1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2"/>
        <v>43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3"/>
        <v/>
      </c>
      <c r="K48" s="19" t="str">
        <f t="shared" si="0"/>
        <v/>
      </c>
      <c r="L48" s="19" t="str">
        <f t="shared" si="1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2"/>
        <v>44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3"/>
        <v/>
      </c>
      <c r="K49" s="19" t="str">
        <f t="shared" si="0"/>
        <v/>
      </c>
      <c r="L49" s="19" t="str">
        <f t="shared" si="1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2"/>
        <v>45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3"/>
        <v/>
      </c>
      <c r="K50" s="19" t="str">
        <f t="shared" si="0"/>
        <v/>
      </c>
      <c r="L50" s="19" t="str">
        <f t="shared" si="1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2"/>
        <v>46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3"/>
        <v/>
      </c>
      <c r="K51" s="19" t="str">
        <f t="shared" si="0"/>
        <v/>
      </c>
      <c r="L51" s="19" t="str">
        <f t="shared" si="1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2"/>
        <v>47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3"/>
        <v/>
      </c>
      <c r="K52" s="19" t="str">
        <f t="shared" si="0"/>
        <v/>
      </c>
      <c r="L52" s="19" t="str">
        <f t="shared" si="1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2"/>
        <v>48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3"/>
        <v/>
      </c>
      <c r="K53" s="19" t="str">
        <f t="shared" si="0"/>
        <v/>
      </c>
      <c r="L53" s="19" t="str">
        <f t="shared" si="1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2"/>
        <v>49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3"/>
        <v/>
      </c>
      <c r="K54" s="19" t="str">
        <f t="shared" si="0"/>
        <v/>
      </c>
      <c r="L54" s="19" t="str">
        <f t="shared" si="1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2"/>
        <v>50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3"/>
        <v/>
      </c>
      <c r="K55" s="19" t="str">
        <f t="shared" si="0"/>
        <v/>
      </c>
      <c r="L55" s="19" t="str">
        <f t="shared" si="1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2"/>
        <v>51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3"/>
        <v/>
      </c>
      <c r="K56" s="19" t="str">
        <f t="shared" si="0"/>
        <v/>
      </c>
      <c r="L56" s="19" t="str">
        <f t="shared" si="1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5:M55">
      <sortCondition ref="M4"/>
    </sortState>
  </autoFilter>
  <mergeCells count="1">
    <mergeCell ref="N4:T4"/>
  </mergeCells>
  <conditionalFormatting sqref="B36:B40">
    <cfRule type="duplicateValues" dxfId="45" priority="6"/>
  </conditionalFormatting>
  <conditionalFormatting sqref="B34:B35">
    <cfRule type="duplicateValues" dxfId="44" priority="5"/>
  </conditionalFormatting>
  <conditionalFormatting sqref="C6:C24">
    <cfRule type="duplicateValues" dxfId="43" priority="4"/>
  </conditionalFormatting>
  <conditionalFormatting sqref="B6:B33">
    <cfRule type="duplicateValues" dxfId="42" priority="3"/>
  </conditionalFormatting>
  <conditionalFormatting sqref="C6:C24">
    <cfRule type="duplicateValues" dxfId="41" priority="2"/>
  </conditionalFormatting>
  <conditionalFormatting sqref="B6:B28">
    <cfRule type="duplicateValues" dxfId="40" priority="1"/>
  </conditionalFormatting>
  <pageMargins left="0.70866141732283472" right="0.70866141732283472" top="0.74803149606299213" bottom="0.74803149606299213" header="0.31496062992125984" footer="0.31496062992125984"/>
  <pageSetup paperSize="9" scale="6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57"/>
  <sheetViews>
    <sheetView view="pageBreakPreview" topLeftCell="A2" zoomScale="85" zoomScaleSheetLayoutView="85" workbookViewId="0">
      <selection activeCell="H17" sqref="H17:H34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5</v>
      </c>
      <c r="F2" s="84"/>
      <c r="G2" s="84"/>
      <c r="H2" s="84"/>
      <c r="I2" s="84"/>
      <c r="J2" s="84"/>
    </row>
    <row r="3" spans="1:25" x14ac:dyDescent="0.25">
      <c r="B3" s="41" t="s">
        <v>280</v>
      </c>
      <c r="C3" s="83" t="s">
        <v>420</v>
      </c>
      <c r="F3" s="84"/>
      <c r="G3" s="84"/>
      <c r="H3" s="84"/>
      <c r="I3" s="84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>
        <v>1</v>
      </c>
      <c r="B6" s="11">
        <v>482</v>
      </c>
      <c r="C6" s="11">
        <v>4139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v>3</v>
      </c>
      <c r="I6" s="39">
        <f>IF(B6&lt;&gt;"",IFERROR(VLOOKUP(B6,SignOnSheet!$D$5:$K$40,2,FALSE),"NON_LISTED"),"")</f>
        <v>0</v>
      </c>
      <c r="J6" s="18">
        <f>IFERROR(IF(LEFT(C6,1)&lt;&gt;"D",IFERROR(RIGHT(C6,2)+LEFT(RIGHT(C6,4),2)*60+(C6-RIGHT(C6,4))/10000*3600-IF(G6="B",$J$4,$J$3),""),"" ),"")</f>
        <v>2499</v>
      </c>
      <c r="K6" s="19">
        <f t="shared" ref="K6:K37" si="0">IF(C6&lt;&gt;"",IFERROR(IF(C6&gt;0,RANK(J6,IF(J$6:J$55&gt;0,J$6:J$55,),1)-COUNTIF(J$6:J$55,"=0"),IF(C6="",COUNT(J$6:J$55)+1,0)),0),"")</f>
        <v>16</v>
      </c>
      <c r="L6" s="19">
        <f t="shared" ref="L6:L55" si="1">IFERROR(IF(J6&lt;&gt;"",J6/F6,"")/H6,"")</f>
        <v>833</v>
      </c>
      <c r="M6" s="18">
        <f>IF(ISTEXT(C6),SignOnSheet!$U$44+1,IF(C6&lt;&gt;"",IFERROR(IF(L6&gt;0,RANK(L6,IF(L$6:L$55&gt;0,L$6:L$55,),1)-COUNTIF(L$6:L$55,"=0"),IF(L6&lt;&gt;"",SignOnSheet!$U$44+1,0)),0),""))</f>
        <v>1</v>
      </c>
      <c r="N6" s="20" t="e">
        <f>IF(#REF!=N$5,IF(L6="",MAX($L$6:$L$55)+1,L6),"")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f t="shared" ref="A7:A55" si="2">A6+1</f>
        <v>2</v>
      </c>
      <c r="B7" s="11">
        <v>2650</v>
      </c>
      <c r="C7" s="11">
        <v>4158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v>3</v>
      </c>
      <c r="I7" s="39">
        <f>IF(B7&lt;&gt;"",IFERROR(VLOOKUP(B7,SignOnSheet!$D$5:$K$40,2,FALSE),"NON_LISTED"),"")</f>
        <v>0</v>
      </c>
      <c r="J7" s="18">
        <f t="shared" ref="J7:J55" si="3">IFERROR(IF(LEFT(C7,1)&lt;&gt;"D",IFERROR(RIGHT(C7,2)+LEFT(RIGHT(C7,4),2)*60+(C7-RIGHT(C7,4))/10000*3600-IF(G7="B",$J$4,$J$3),""),"" ),"")</f>
        <v>2518</v>
      </c>
      <c r="K7" s="19">
        <f t="shared" si="0"/>
        <v>17</v>
      </c>
      <c r="L7" s="19">
        <f t="shared" si="1"/>
        <v>839.33333333333337</v>
      </c>
      <c r="M7" s="18">
        <f>IF(ISTEXT(C7),SignOnSheet!$U$44+1,IF(C7&lt;&gt;"",IFERROR(IF(L7&gt;0,RANK(L7,IF(L$6:L$55&gt;0,L$6:L$55,),1)-COUNTIF(L$6:L$55,"=0"),IF(L7&lt;&gt;"",SignOnSheet!$U$44+1,0)),0),""))</f>
        <v>2</v>
      </c>
      <c r="N7" s="20" t="e">
        <f>IF(#REF!=N$5,IF(L7="",MAX($L$6:$L$55)+1,L7),"")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si="2"/>
        <v>3</v>
      </c>
      <c r="B8" s="11">
        <v>2645</v>
      </c>
      <c r="C8" s="11">
        <v>4221</v>
      </c>
      <c r="D8" s="17" t="str">
        <f>IF(B8&lt;&gt;"",IFERROR(VLOOKUP(B8,SignOnSheet!$D$5:$N$40,7,FALSE),"NON_LISTED"),"")</f>
        <v>Mike Goodyear-Kyle Boman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v>3</v>
      </c>
      <c r="I8" s="39">
        <f>IF(B8&lt;&gt;"",IFERROR(VLOOKUP(B8,SignOnSheet!$D$5:$K$40,2,FALSE),"NON_LISTED"),"")</f>
        <v>0</v>
      </c>
      <c r="J8" s="18">
        <f t="shared" si="3"/>
        <v>2541</v>
      </c>
      <c r="K8" s="19">
        <f t="shared" si="0"/>
        <v>18</v>
      </c>
      <c r="L8" s="19">
        <f t="shared" si="1"/>
        <v>847</v>
      </c>
      <c r="M8" s="18">
        <f>IF(ISTEXT(C8),SignOnSheet!$U$44+1,IF(C8&lt;&gt;"",IFERROR(IF(L8&gt;0,RANK(L8,IF(L$6:L$55&gt;0,L$6:L$55,),1)-COUNTIF(L$6:L$55,"=0"),IF(L8&lt;&gt;"",SignOnSheet!$U$44+1,0)),0),""))</f>
        <v>3</v>
      </c>
      <c r="N8" s="20" t="e">
        <f>IF(#REF!=N$5,IF(L8="",MAX($L$6:$L$55)+1,L8),"")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2"/>
        <v>4</v>
      </c>
      <c r="B9" s="11">
        <v>2643</v>
      </c>
      <c r="C9" s="11">
        <v>4347</v>
      </c>
      <c r="D9" s="17" t="str">
        <f>IF(B9&lt;&gt;"",IFERROR(VLOOKUP(B9,SignOnSheet!$D$5:$N$40,7,FALSE),"NON_LISTED"),"")</f>
        <v>Paresh Patel-Matt Olivier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v>3</v>
      </c>
      <c r="I9" s="39">
        <f>IF(B9&lt;&gt;"",IFERROR(VLOOKUP(B9,SignOnSheet!$D$5:$K$40,2,FALSE),"NON_LISTED"),"")</f>
        <v>0</v>
      </c>
      <c r="J9" s="18">
        <f t="shared" si="3"/>
        <v>2627</v>
      </c>
      <c r="K9" s="19">
        <f t="shared" si="0"/>
        <v>20</v>
      </c>
      <c r="L9" s="19">
        <f t="shared" si="1"/>
        <v>875.66666666666663</v>
      </c>
      <c r="M9" s="18">
        <f>IF(ISTEXT(C9),SignOnSheet!$U$44+1,IF(C9&lt;&gt;"",IFERROR(IF(L9&gt;0,RANK(L9,IF(L$6:L$55&gt;0,L$6:L$55,),1)-COUNTIF(L$6:L$55,"=0"),IF(L9&lt;&gt;"",SignOnSheet!$U$44+1,0)),0),""))</f>
        <v>8</v>
      </c>
      <c r="N9" s="20" t="e">
        <f>IF(#REF!=N$5,IF(L9="",MAX($L$6:$L$55)+1,L9),"")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2"/>
        <v>5</v>
      </c>
      <c r="B10" s="11">
        <v>2742</v>
      </c>
      <c r="C10" s="11">
        <v>4423</v>
      </c>
      <c r="D10" s="17" t="str">
        <f>IF(B10&lt;&gt;"",IFERROR(VLOOKUP(B10,SignOnSheet!$D$5:$N$40,7,FALSE),"NON_LISTED"),"")</f>
        <v>Roland van de Ven-Peter Scheren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v>3</v>
      </c>
      <c r="I10" s="39">
        <f>IF(B10&lt;&gt;"",IFERROR(VLOOKUP(B10,SignOnSheet!$D$5:$K$40,2,FALSE),"NON_LISTED"),"")</f>
        <v>0</v>
      </c>
      <c r="J10" s="18">
        <f t="shared" si="3"/>
        <v>2663</v>
      </c>
      <c r="K10" s="19">
        <f t="shared" si="0"/>
        <v>21</v>
      </c>
      <c r="L10" s="19">
        <f t="shared" si="1"/>
        <v>887.66666666666663</v>
      </c>
      <c r="M10" s="18">
        <f>IF(ISTEXT(C10),SignOnSheet!$U$44+1,IF(C10&lt;&gt;"",IFERROR(IF(L10&gt;0,RANK(L10,IF(L$6:L$55&gt;0,L$6:L$55,),1)-COUNTIF(L$6:L$55,"=0"),IF(L10&lt;&gt;"",SignOnSheet!$U$44+1,0)),0),""))</f>
        <v>9</v>
      </c>
      <c r="N10" s="20" t="e">
        <f>IF(#REF!=N$5,IF(L10="",MAX($L$6:$L$55)+1,L10),"")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2"/>
        <v>6</v>
      </c>
      <c r="B11" s="11">
        <v>1659</v>
      </c>
      <c r="C11" s="11">
        <v>4439</v>
      </c>
      <c r="D11" s="17" t="str">
        <f>IF(B11&lt;&gt;"",IFERROR(VLOOKUP(B11,SignOnSheet!$D$5:$N$40,7,FALSE),"NON_LISTED"),"")</f>
        <v>Michael Sulzer-Andreas Schmidt</v>
      </c>
      <c r="E11" s="18" t="str">
        <f>IF(B11&lt;&gt;"",IFERROR(VLOOKUP(B11,SignOnSheet!$D$5:$K$40,3,FALSE),"NON_LISTED"),"")</f>
        <v>Nacra F18 Infusion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v>3</v>
      </c>
      <c r="I11" s="39">
        <f>IF(B11&lt;&gt;"",IFERROR(VLOOKUP(B11,SignOnSheet!$D$5:$K$40,2,FALSE),"NON_LISTED"),"")</f>
        <v>0</v>
      </c>
      <c r="J11" s="18">
        <f t="shared" si="3"/>
        <v>2679</v>
      </c>
      <c r="K11" s="19">
        <f t="shared" si="0"/>
        <v>22</v>
      </c>
      <c r="L11" s="19">
        <f t="shared" si="1"/>
        <v>893</v>
      </c>
      <c r="M11" s="18">
        <f>IF(ISTEXT(C11),SignOnSheet!$U$44+1,IF(C11&lt;&gt;"",IFERROR(IF(L11&gt;0,RANK(L11,IF(L$6:L$55&gt;0,L$6:L$55,),1)-COUNTIF(L$6:L$55,"=0"),IF(L11&lt;&gt;"",SignOnSheet!$U$44+1,0)),0),""))</f>
        <v>10</v>
      </c>
      <c r="N11" s="20" t="e">
        <f>IF(#REF!=N$5,IF(L11="",MAX($L$6:$L$55)+1,L11),"")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2"/>
        <v>7</v>
      </c>
      <c r="B12" s="11">
        <v>2126</v>
      </c>
      <c r="C12" s="11">
        <v>4804</v>
      </c>
      <c r="D12" s="17" t="str">
        <f>IF(B12&lt;&gt;"",IFERROR(VLOOKUP(B12,SignOnSheet!$D$5:$N$40,7,FALSE),"NON_LISTED"),"")</f>
        <v>Tony Norris-Tina Plattner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v>3</v>
      </c>
      <c r="I12" s="39">
        <f>IF(B12&lt;&gt;"",IFERROR(VLOOKUP(B12,SignOnSheet!$D$5:$K$40,2,FALSE),"NON_LISTED"),"")</f>
        <v>0</v>
      </c>
      <c r="J12" s="18">
        <f t="shared" si="3"/>
        <v>2884</v>
      </c>
      <c r="K12" s="19">
        <f t="shared" si="0"/>
        <v>24</v>
      </c>
      <c r="L12" s="19">
        <f t="shared" si="1"/>
        <v>961.33333333333337</v>
      </c>
      <c r="M12" s="18">
        <f>IF(ISTEXT(C12),SignOnSheet!$U$44+1,IF(C12&lt;&gt;"",IFERROR(IF(L12&gt;0,RANK(L12,IF(L$6:L$55&gt;0,L$6:L$55,),1)-COUNTIF(L$6:L$55,"=0"),IF(L12&lt;&gt;"",SignOnSheet!$U$44+1,0)),0),""))</f>
        <v>20</v>
      </c>
      <c r="N12" s="20" t="e">
        <f>IF(#REF!=N$5,IF(L12="",MAX($L$6:$L$55)+1,L12),"")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2"/>
        <v>8</v>
      </c>
      <c r="B13" s="11">
        <v>2749</v>
      </c>
      <c r="C13" s="11">
        <v>4915</v>
      </c>
      <c r="D13" s="17" t="str">
        <f>IF(B13&lt;&gt;"",IFERROR(VLOOKUP(B13,SignOnSheet!$D$5:$N$40,7,FALSE),"NON_LISTED"),"")</f>
        <v>Tony Hughes-Richard Stanley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v>3</v>
      </c>
      <c r="I13" s="39">
        <f>IF(B13&lt;&gt;"",IFERROR(VLOOKUP(B13,SignOnSheet!$D$5:$K$40,2,FALSE),"NON_LISTED"),"")</f>
        <v>0</v>
      </c>
      <c r="J13" s="18">
        <f t="shared" si="3"/>
        <v>2955</v>
      </c>
      <c r="K13" s="19">
        <f t="shared" si="0"/>
        <v>25</v>
      </c>
      <c r="L13" s="19">
        <f t="shared" si="1"/>
        <v>985</v>
      </c>
      <c r="M13" s="18">
        <f>IF(ISTEXT(C13),SignOnSheet!$U$44+1,IF(C13&lt;&gt;"",IFERROR(IF(L13&gt;0,RANK(L13,IF(L$6:L$55&gt;0,L$6:L$55,),1)-COUNTIF(L$6:L$55,"=0"),IF(L13&lt;&gt;"",SignOnSheet!$U$44+1,0)),0),""))</f>
        <v>22</v>
      </c>
      <c r="N13" s="20" t="e">
        <f>IF(#REF!=N$5,IF(L13="",MAX($L$6:$L$55)+1,L13),"")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2"/>
        <v>9</v>
      </c>
      <c r="B14" s="11">
        <v>2471</v>
      </c>
      <c r="C14" s="11">
        <v>4925</v>
      </c>
      <c r="D14" s="17" t="str">
        <f>IF(B14&lt;&gt;"",IFERROR(VLOOKUP(B14,SignOnSheet!$D$5:$N$40,7,FALSE),"NON_LISTED"),"")</f>
        <v>Mark Henderson-Shane Rumbold</v>
      </c>
      <c r="E14" s="18" t="str">
        <f>IF(B14&lt;&gt;"",IFERROR(VLOOKUP(B14,SignOnSheet!$D$5:$K$40,3,FALSE),"NON_LISTED"),"")</f>
        <v>Hobie Tiger 18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v>3</v>
      </c>
      <c r="I14" s="39">
        <f>IF(B14&lt;&gt;"",IFERROR(VLOOKUP(B14,SignOnSheet!$D$5:$K$40,2,FALSE),"NON_LISTED"),"")</f>
        <v>0</v>
      </c>
      <c r="J14" s="18">
        <f t="shared" si="3"/>
        <v>2965</v>
      </c>
      <c r="K14" s="19">
        <f t="shared" si="0"/>
        <v>26</v>
      </c>
      <c r="L14" s="19">
        <f t="shared" si="1"/>
        <v>988.33333333333337</v>
      </c>
      <c r="M14" s="18">
        <f>IF(ISTEXT(C14),SignOnSheet!$U$44+1,IF(C14&lt;&gt;"",IFERROR(IF(L14&gt;0,RANK(L14,IF(L$6:L$55&gt;0,L$6:L$55,),1)-COUNTIF(L$6:L$55,"=0"),IF(L14&lt;&gt;"",SignOnSheet!$U$44+1,0)),0),""))</f>
        <v>23</v>
      </c>
      <c r="N14" s="20" t="e">
        <f>IF(#REF!=N$5,IF(L14="",MAX($L$6:$L$55)+1,L14),"")</f>
        <v>#REF!</v>
      </c>
      <c r="O14" s="20"/>
      <c r="P14" s="20"/>
      <c r="Q14" s="20"/>
      <c r="R14" s="18"/>
      <c r="S14" s="20"/>
      <c r="T14" s="18"/>
      <c r="U14" s="125" t="s">
        <v>520</v>
      </c>
    </row>
    <row r="15" spans="1:25" x14ac:dyDescent="0.25">
      <c r="A15" s="17">
        <f t="shared" si="2"/>
        <v>10</v>
      </c>
      <c r="B15" s="11">
        <v>2657</v>
      </c>
      <c r="C15" s="11">
        <v>4954</v>
      </c>
      <c r="D15" s="17" t="str">
        <f>IF(B15&lt;&gt;"",IFERROR(VLOOKUP(B15,SignOnSheet!$D$5:$N$40,7,FALSE),"NON_LISTED"),"")</f>
        <v>Nick Zervos-Christian Ponnotti</v>
      </c>
      <c r="E15" s="18" t="str">
        <f>IF(B15&lt;&gt;"",IFERROR(VLOOKUP(B15,SignOnSheet!$D$5:$K$40,3,FALSE),"NON_LISTED"),"")</f>
        <v>Hobie Tiger 18</v>
      </c>
      <c r="F15" s="18">
        <f>IF(B15&lt;&gt;"",IFERROR(VLOOKUP(B15,SignOnSheet!$D$5:$K$40,4,FALSE),"NON_LISTED"),"")</f>
        <v>1</v>
      </c>
      <c r="G15" s="18" t="str">
        <f>IF(B15&lt;&gt;"",IFERROR(VLOOKUP(B15,SignOnSheet!$D$5:$K$40,5,FALSE),"NON_LISTED"),"")</f>
        <v>A</v>
      </c>
      <c r="H15" s="18">
        <v>3</v>
      </c>
      <c r="I15" s="39">
        <f>IF(B15&lt;&gt;"",IFERROR(VLOOKUP(B15,SignOnSheet!$D$5:$K$40,2,FALSE),"NON_LISTED"),"")</f>
        <v>0</v>
      </c>
      <c r="J15" s="18">
        <f t="shared" si="3"/>
        <v>2994</v>
      </c>
      <c r="K15" s="19">
        <f t="shared" si="0"/>
        <v>27</v>
      </c>
      <c r="L15" s="19">
        <f t="shared" si="1"/>
        <v>998</v>
      </c>
      <c r="M15" s="18">
        <f>IF(ISTEXT(C15),SignOnSheet!$U$44+1,IF(C15&lt;&gt;"",IFERROR(IF(L15&gt;0,RANK(L15,IF(L$6:L$55&gt;0,L$6:L$55,),1)-COUNTIF(L$6:L$55,"=0"),IF(L15&lt;&gt;"",SignOnSheet!$U$44+1,0)),0),""))</f>
        <v>24</v>
      </c>
      <c r="N15" s="20" t="e">
        <f>IF(#REF!=N$5,IF(L15="",MAX($L$6:$L$55)+1,L15),"")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2"/>
        <v>11</v>
      </c>
      <c r="B16" s="11">
        <v>2751</v>
      </c>
      <c r="C16" s="11">
        <v>5017</v>
      </c>
      <c r="D16" s="17" t="str">
        <f>IF(B16&lt;&gt;"",IFERROR(VLOOKUP(B16,SignOnSheet!$D$5:$N$40,7,FALSE),"NON_LISTED"),"")</f>
        <v>Jason Reuben-Adam Lovett</v>
      </c>
      <c r="E16" s="18" t="str">
        <f>IF(B16&lt;&gt;"",IFERROR(VLOOKUP(B16,SignOnSheet!$D$5:$K$40,3,FALSE),"NON_LISTED"),"")</f>
        <v>Hobie Tiger 18</v>
      </c>
      <c r="F16" s="18">
        <f>IF(B16&lt;&gt;"",IFERROR(VLOOKUP(B16,SignOnSheet!$D$5:$K$40,4,FALSE),"NON_LISTED"),"")</f>
        <v>1</v>
      </c>
      <c r="G16" s="18" t="str">
        <f>IF(B16&lt;&gt;"",IFERROR(VLOOKUP(B16,SignOnSheet!$D$5:$K$40,5,FALSE),"NON_LISTED"),"")</f>
        <v>A</v>
      </c>
      <c r="H16" s="18">
        <v>3</v>
      </c>
      <c r="I16" s="39">
        <f>IF(B16&lt;&gt;"",IFERROR(VLOOKUP(B16,SignOnSheet!$D$5:$K$40,2,FALSE),"NON_LISTED"),"")</f>
        <v>0</v>
      </c>
      <c r="J16" s="18">
        <f t="shared" si="3"/>
        <v>3017</v>
      </c>
      <c r="K16" s="19">
        <f t="shared" si="0"/>
        <v>28</v>
      </c>
      <c r="L16" s="19">
        <f t="shared" si="1"/>
        <v>1005.6666666666666</v>
      </c>
      <c r="M16" s="18">
        <f>IF(ISTEXT(C16),SignOnSheet!$U$44+1,IF(C16&lt;&gt;"",IFERROR(IF(L16&gt;0,RANK(L16,IF(L$6:L$55&gt;0,L$6:L$55,),1)-COUNTIF(L$6:L$55,"=0"),IF(L16&lt;&gt;"",SignOnSheet!$U$44+1,0)),0),""))</f>
        <v>25</v>
      </c>
      <c r="N16" s="20" t="e">
        <f>IF(#REF!=N$5,IF(L16="",MAX($L$6:$L$55)+1,L16),"")</f>
        <v>#REF!</v>
      </c>
      <c r="O16" s="20"/>
      <c r="P16" s="20"/>
      <c r="Q16" s="20"/>
      <c r="R16" s="18"/>
      <c r="S16" s="20"/>
      <c r="T16" s="18"/>
      <c r="U16" s="125" t="s">
        <v>520</v>
      </c>
    </row>
    <row r="17" spans="1:21" x14ac:dyDescent="0.25">
      <c r="A17" s="17">
        <f t="shared" si="2"/>
        <v>12</v>
      </c>
      <c r="B17" s="11">
        <v>23</v>
      </c>
      <c r="C17" s="11">
        <v>3422</v>
      </c>
      <c r="D17" s="17" t="str">
        <f>IF(B17&lt;&gt;"",IFERROR(VLOOKUP(B17,SignOnSheet!$D$5:$N$40,7,FALSE),"NON_LISTED"),"")</f>
        <v>Garth Loudon-Robbie Edouard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v>2</v>
      </c>
      <c r="I17" s="39">
        <f>IF(B17&lt;&gt;"",IFERROR(VLOOKUP(B17,SignOnSheet!$D$5:$K$40,2,FALSE),"NON_LISTED"),"")</f>
        <v>0</v>
      </c>
      <c r="J17" s="18">
        <f t="shared" si="3"/>
        <v>2062</v>
      </c>
      <c r="K17" s="19">
        <f t="shared" si="0"/>
        <v>1</v>
      </c>
      <c r="L17" s="19">
        <f t="shared" si="1"/>
        <v>852.06611570247935</v>
      </c>
      <c r="M17" s="18">
        <f>IF(ISTEXT(C17),SignOnSheet!$U$44+1,IF(C17&lt;&gt;"",IFERROR(IF(L17&gt;0,RANK(L17,IF(L$6:L$55&gt;0,L$6:L$55,),1)-COUNTIF(L$6:L$55,"=0"),IF(L17&lt;&gt;"",SignOnSheet!$U$44+1,0)),0),""))</f>
        <v>4</v>
      </c>
      <c r="N17" s="20" t="e">
        <f>IF(#REF!=N$5,IF(L17="",MAX($L$6:$L$55)+1,L17),"")</f>
        <v>#REF!</v>
      </c>
      <c r="O17" s="20"/>
      <c r="P17" s="20"/>
      <c r="Q17" s="20"/>
      <c r="R17" s="18"/>
      <c r="S17" s="20"/>
      <c r="T17" s="18"/>
    </row>
    <row r="18" spans="1:21" x14ac:dyDescent="0.25">
      <c r="A18" s="17">
        <f t="shared" si="2"/>
        <v>13</v>
      </c>
      <c r="B18" s="35">
        <v>113744</v>
      </c>
      <c r="C18" s="35">
        <v>3430</v>
      </c>
      <c r="D18" s="17" t="str">
        <f>IF(B18&lt;&gt;"",IFERROR(VLOOKUP(B18,SignOnSheet!$D$5:$N$40,7,FALSE),"NON_LISTED"),"")</f>
        <v>Grahame Southwick-Sharon Rayner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v>2</v>
      </c>
      <c r="I18" s="39">
        <f>IF(B18&lt;&gt;"",IFERROR(VLOOKUP(B18,SignOnSheet!$D$5:$K$40,2,FALSE),"NON_LISTED"),"")</f>
        <v>0</v>
      </c>
      <c r="J18" s="18">
        <f t="shared" si="3"/>
        <v>2070</v>
      </c>
      <c r="K18" s="19">
        <f t="shared" si="0"/>
        <v>2</v>
      </c>
      <c r="L18" s="19">
        <f t="shared" si="1"/>
        <v>855.37190082644634</v>
      </c>
      <c r="M18" s="18">
        <f>IF(ISTEXT(C18),SignOnSheet!$U$44+1,IF(C18&lt;&gt;"",IFERROR(IF(L18&gt;0,RANK(L18,IF(L$6:L$55&gt;0,L$6:L$55,),1)-COUNTIF(L$6:L$55,"=0"),IF(L18&lt;&gt;"",SignOnSheet!$U$44+1,0)),0),""))</f>
        <v>5</v>
      </c>
      <c r="N18" s="20" t="e">
        <f>IF(#REF!=N$5,IF(L18="",MAX($L$6:$L$55)+1,L18),"")</f>
        <v>#REF!</v>
      </c>
      <c r="O18" s="20"/>
      <c r="P18" s="20"/>
      <c r="Q18" s="20"/>
      <c r="R18" s="18"/>
      <c r="S18" s="20"/>
      <c r="T18" s="18"/>
    </row>
    <row r="19" spans="1:21" x14ac:dyDescent="0.25">
      <c r="A19" s="17" t="e">
        <f>#REF!+1</f>
        <v>#REF!</v>
      </c>
      <c r="B19" s="11">
        <v>115081</v>
      </c>
      <c r="C19" s="11">
        <v>3439</v>
      </c>
      <c r="D19" s="17" t="str">
        <f>IF(B19&lt;&gt;"",IFERROR(VLOOKUP(B19,SignOnSheet!$D$5:$N$40,7,FALSE),"NON_LISTED"),"")</f>
        <v>Joe Bilstein-Chiara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v>2</v>
      </c>
      <c r="I19" s="39">
        <f>IF(B19&lt;&gt;"",IFERROR(VLOOKUP(B19,SignOnSheet!$D$5:$K$40,2,FALSE),"NON_LISTED"),"")</f>
        <v>0</v>
      </c>
      <c r="J19" s="18">
        <f t="shared" si="3"/>
        <v>2079</v>
      </c>
      <c r="K19" s="19">
        <f t="shared" si="0"/>
        <v>3</v>
      </c>
      <c r="L19" s="19">
        <f t="shared" si="1"/>
        <v>859.09090909090912</v>
      </c>
      <c r="M19" s="18">
        <f>IF(ISTEXT(C19),SignOnSheet!$U$44+1,IF(C19&lt;&gt;"",IFERROR(IF(L19&gt;0,RANK(L19,IF(L$6:L$55&gt;0,L$6:L$55,),1)-COUNTIF(L$6:L$55,"=0"),IF(L19&lt;&gt;"",SignOnSheet!$U$44+1,0)),0),""))</f>
        <v>6</v>
      </c>
      <c r="N19" s="20" t="e">
        <f>IF(#REF!=N$5,IF(L19="",MAX($L$6:$L$55)+1,L19),"")</f>
        <v>#REF!</v>
      </c>
      <c r="O19" s="20"/>
      <c r="P19" s="20"/>
      <c r="Q19" s="20"/>
      <c r="R19" s="18"/>
      <c r="S19" s="20"/>
      <c r="T19" s="18"/>
    </row>
    <row r="20" spans="1:21" x14ac:dyDescent="0.25">
      <c r="A20" s="17" t="e">
        <f t="shared" si="2"/>
        <v>#REF!</v>
      </c>
      <c r="B20" s="11">
        <v>112480</v>
      </c>
      <c r="C20" s="11">
        <v>3502</v>
      </c>
      <c r="D20" s="17" t="str">
        <f>IF(B20&lt;&gt;"",IFERROR(VLOOKUP(B20,SignOnSheet!$D$5:$N$40,7,FALSE),"NON_LISTED"),"")</f>
        <v>Craig Wood-Carrie Wood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v>2</v>
      </c>
      <c r="I20" s="39">
        <f>IF(B20&lt;&gt;"",IFERROR(VLOOKUP(B20,SignOnSheet!$D$5:$K$40,2,FALSE),"NON_LISTED"),"")</f>
        <v>0</v>
      </c>
      <c r="J20" s="18">
        <f t="shared" si="3"/>
        <v>2102</v>
      </c>
      <c r="K20" s="19">
        <f t="shared" si="0"/>
        <v>4</v>
      </c>
      <c r="L20" s="19">
        <f t="shared" si="1"/>
        <v>868.59504132231405</v>
      </c>
      <c r="M20" s="18">
        <f>IF(ISTEXT(C20),SignOnSheet!$U$44+1,IF(C20&lt;&gt;"",IFERROR(IF(L20&gt;0,RANK(L20,IF(L$6:L$55&gt;0,L$6:L$55,),1)-COUNTIF(L$6:L$55,"=0"),IF(L20&lt;&gt;"",SignOnSheet!$U$44+1,0)),0),""))</f>
        <v>7</v>
      </c>
      <c r="N20" s="20" t="e">
        <f>IF(#REF!=N$5,IF(L20="",MAX($L$6:$L$55)+1,L20),"")</f>
        <v>#REF!</v>
      </c>
      <c r="O20" s="20"/>
      <c r="P20" s="20"/>
      <c r="Q20" s="20"/>
      <c r="R20" s="18"/>
      <c r="S20" s="20"/>
      <c r="T20" s="18"/>
    </row>
    <row r="21" spans="1:21" x14ac:dyDescent="0.25">
      <c r="A21" s="17" t="e">
        <f t="shared" si="2"/>
        <v>#REF!</v>
      </c>
      <c r="B21" s="11">
        <v>113344</v>
      </c>
      <c r="C21" s="11">
        <v>3612</v>
      </c>
      <c r="D21" s="17" t="str">
        <f>IF(B21&lt;&gt;"",IFERROR(VLOOKUP(B21,SignOnSheet!$D$5:$N$40,7,FALSE),"NON_LISTED"),"")</f>
        <v>Cyrille Girardin-Rob Pettit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v>2</v>
      </c>
      <c r="I21" s="39">
        <f>IF(B21&lt;&gt;"",IFERROR(VLOOKUP(B21,SignOnSheet!$D$5:$K$40,2,FALSE),"NON_LISTED"),"")</f>
        <v>0</v>
      </c>
      <c r="J21" s="18">
        <f t="shared" si="3"/>
        <v>2172</v>
      </c>
      <c r="K21" s="19">
        <f t="shared" si="0"/>
        <v>5</v>
      </c>
      <c r="L21" s="19">
        <f t="shared" si="1"/>
        <v>897.52066115702485</v>
      </c>
      <c r="M21" s="18">
        <f>IF(ISTEXT(C21),SignOnSheet!$U$44+1,IF(C21&lt;&gt;"",IFERROR(IF(L21&gt;0,RANK(L21,IF(L$6:L$55&gt;0,L$6:L$55,),1)-COUNTIF(L$6:L$55,"=0"),IF(L21&lt;&gt;"",SignOnSheet!$U$44+1,0)),0),""))</f>
        <v>11</v>
      </c>
      <c r="N21" s="20" t="e">
        <f>IF(#REF!=N$5,IF(L21="",MAX($L$6:$L$55)+1,L21),"")</f>
        <v>#REF!</v>
      </c>
      <c r="O21" s="20"/>
      <c r="P21" s="20"/>
      <c r="Q21" s="20"/>
      <c r="R21" s="18"/>
      <c r="S21" s="20"/>
      <c r="T21" s="18"/>
    </row>
    <row r="22" spans="1:21" x14ac:dyDescent="0.25">
      <c r="A22" s="17" t="e">
        <f t="shared" si="2"/>
        <v>#REF!</v>
      </c>
      <c r="B22" s="11">
        <v>115080</v>
      </c>
      <c r="C22" s="11">
        <v>3621</v>
      </c>
      <c r="D22" s="17" t="str">
        <f>IF(B22&lt;&gt;"",IFERROR(VLOOKUP(B22,SignOnSheet!$D$5:$N$40,7,FALSE),"NON_LISTED"),"")</f>
        <v>Clementine James-Laura Kelly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v>2</v>
      </c>
      <c r="I22" s="39">
        <f>IF(B22&lt;&gt;"",IFERROR(VLOOKUP(B22,SignOnSheet!$D$5:$K$40,2,FALSE),"NON_LISTED"),"")</f>
        <v>0</v>
      </c>
      <c r="J22" s="18">
        <f t="shared" si="3"/>
        <v>2181</v>
      </c>
      <c r="K22" s="19">
        <f t="shared" si="0"/>
        <v>6</v>
      </c>
      <c r="L22" s="19">
        <f t="shared" si="1"/>
        <v>901.23966942148763</v>
      </c>
      <c r="M22" s="18">
        <f>IF(ISTEXT(C22),SignOnSheet!$U$44+1,IF(C22&lt;&gt;"",IFERROR(IF(L22&gt;0,RANK(L22,IF(L$6:L$55&gt;0,L$6:L$55,),1)-COUNTIF(L$6:L$55,"=0"),IF(L22&lt;&gt;"",SignOnSheet!$U$44+1,0)),0),""))</f>
        <v>12</v>
      </c>
      <c r="N22" s="20" t="e">
        <f>IF(#REF!=N$5,IF(L22="",MAX($L$6:$L$55)+1,L22),"")</f>
        <v>#REF!</v>
      </c>
      <c r="O22" s="20"/>
      <c r="P22" s="20"/>
      <c r="Q22" s="20"/>
      <c r="R22" s="18"/>
      <c r="S22" s="20"/>
      <c r="T22" s="18"/>
    </row>
    <row r="23" spans="1:21" x14ac:dyDescent="0.25">
      <c r="A23" s="17" t="e">
        <f t="shared" si="2"/>
        <v>#REF!</v>
      </c>
      <c r="B23" s="11">
        <v>115106</v>
      </c>
      <c r="C23" s="11">
        <v>3631</v>
      </c>
      <c r="D23" s="17" t="str">
        <f>IF(B23&lt;&gt;"",IFERROR(VLOOKUP(B23,SignOnSheet!$D$5:$N$40,7,FALSE),"NON_LISTED"),"")</f>
        <v>Robert Fine-Stephanie Goodyear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v>2</v>
      </c>
      <c r="I23" s="39">
        <f>IF(B23&lt;&gt;"",IFERROR(VLOOKUP(B23,SignOnSheet!$D$5:$K$40,2,FALSE),"NON_LISTED"),"")</f>
        <v>0</v>
      </c>
      <c r="J23" s="18">
        <f t="shared" si="3"/>
        <v>2191</v>
      </c>
      <c r="K23" s="19">
        <f t="shared" si="0"/>
        <v>7</v>
      </c>
      <c r="L23" s="19">
        <f t="shared" si="1"/>
        <v>905.37190082644634</v>
      </c>
      <c r="M23" s="18">
        <f>IF(ISTEXT(C23),SignOnSheet!$U$44+1,IF(C23&lt;&gt;"",IFERROR(IF(L23&gt;0,RANK(L23,IF(L$6:L$55&gt;0,L$6:L$55,),1)-COUNTIF(L$6:L$55,"=0"),IF(L23&lt;&gt;"",SignOnSheet!$U$44+1,0)),0),""))</f>
        <v>13</v>
      </c>
      <c r="N23" s="20" t="e">
        <f>IF(#REF!=N$5,IF(L23="",MAX($L$6:$L$55)+1,L23),"")</f>
        <v>#REF!</v>
      </c>
      <c r="O23" s="20"/>
      <c r="P23" s="20"/>
      <c r="Q23" s="20"/>
      <c r="R23" s="18"/>
      <c r="S23" s="20"/>
      <c r="T23" s="18"/>
    </row>
    <row r="24" spans="1:21" x14ac:dyDescent="0.25">
      <c r="A24" s="17" t="e">
        <f t="shared" si="2"/>
        <v>#REF!</v>
      </c>
      <c r="B24" s="11">
        <v>115105</v>
      </c>
      <c r="C24" s="11">
        <v>3712</v>
      </c>
      <c r="D24" s="17" t="str">
        <f>IF(B24&lt;&gt;"",IFERROR(VLOOKUP(B24,SignOnSheet!$D$5:$N$40,7,FALSE),"NON_LISTED"),"")</f>
        <v>Matteaus Walcher-Adriana Mariano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v>2</v>
      </c>
      <c r="I24" s="39">
        <f>IF(B24&lt;&gt;"",IFERROR(VLOOKUP(B24,SignOnSheet!$D$5:$K$40,2,FALSE),"NON_LISTED"),"")</f>
        <v>0</v>
      </c>
      <c r="J24" s="18">
        <f t="shared" si="3"/>
        <v>2232</v>
      </c>
      <c r="K24" s="19">
        <f t="shared" si="0"/>
        <v>8</v>
      </c>
      <c r="L24" s="19">
        <f t="shared" si="1"/>
        <v>922.31404958677683</v>
      </c>
      <c r="M24" s="18">
        <f>IF(ISTEXT(C24),SignOnSheet!$U$44+1,IF(C24&lt;&gt;"",IFERROR(IF(L24&gt;0,RANK(L24,IF(L$6:L$55&gt;0,L$6:L$55,),1)-COUNTIF(L$6:L$55,"=0"),IF(L24&lt;&gt;"",SignOnSheet!$U$44+1,0)),0),""))</f>
        <v>14</v>
      </c>
      <c r="N24" s="20" t="e">
        <f>IF(#REF!=N$5,IF(L24="",MAX($L$6:$L$55)+1,L24),"")</f>
        <v>#REF!</v>
      </c>
      <c r="O24" s="20"/>
      <c r="P24" s="20"/>
      <c r="Q24" s="20"/>
      <c r="R24" s="18"/>
      <c r="S24" s="20"/>
      <c r="T24" s="18"/>
    </row>
    <row r="25" spans="1:21" x14ac:dyDescent="0.25">
      <c r="A25" s="17" t="e">
        <f t="shared" si="2"/>
        <v>#REF!</v>
      </c>
      <c r="B25" s="11">
        <v>91071</v>
      </c>
      <c r="C25" s="11">
        <v>3745</v>
      </c>
      <c r="D25" s="17" t="str">
        <f>IF(B25&lt;&gt;"",IFERROR(VLOOKUP(B25,SignOnSheet!$D$5:$N$40,7,FALSE),"NON_LISTED"),"")</f>
        <v>Johannes Tallen-Angela Stenger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v>2</v>
      </c>
      <c r="I25" s="39">
        <f>IF(B25&lt;&gt;"",IFERROR(VLOOKUP(B25,SignOnSheet!$D$5:$K$40,2,FALSE),"NON_LISTED"),"")</f>
        <v>0</v>
      </c>
      <c r="J25" s="18">
        <f t="shared" si="3"/>
        <v>2265</v>
      </c>
      <c r="K25" s="19">
        <f t="shared" si="0"/>
        <v>9</v>
      </c>
      <c r="L25" s="19">
        <f t="shared" si="1"/>
        <v>935.95041322314057</v>
      </c>
      <c r="M25" s="18">
        <f>IF(ISTEXT(C25),SignOnSheet!$U$44+1,IF(C25&lt;&gt;"",IFERROR(IF(L25&gt;0,RANK(L25,IF(L$6:L$55&gt;0,L$6:L$55,),1)-COUNTIF(L$6:L$55,"=0"),IF(L25&lt;&gt;"",SignOnSheet!$U$44+1,0)),0),""))</f>
        <v>15</v>
      </c>
      <c r="N25" s="20" t="e">
        <f>IF(#REF!=N$5,IF(L25="",MAX($L$6:$L$55)+1,L25),"")</f>
        <v>#REF!</v>
      </c>
      <c r="O25" s="20"/>
      <c r="P25" s="20"/>
      <c r="Q25" s="20"/>
      <c r="R25" s="18"/>
      <c r="S25" s="20"/>
      <c r="T25" s="18"/>
    </row>
    <row r="26" spans="1:21" x14ac:dyDescent="0.25">
      <c r="A26" s="17" t="e">
        <f t="shared" si="2"/>
        <v>#REF!</v>
      </c>
      <c r="B26" s="11">
        <v>112647</v>
      </c>
      <c r="C26" s="11">
        <v>3805</v>
      </c>
      <c r="D26" s="17" t="str">
        <f>IF(B26&lt;&gt;"",IFERROR(VLOOKUP(B26,SignOnSheet!$D$5:$N$40,7,FALSE),"NON_LISTED"),"")</f>
        <v>John van der Vyver-Sam van der Vyver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v>2</v>
      </c>
      <c r="I26" s="39">
        <f>IF(B26&lt;&gt;"",IFERROR(VLOOKUP(B26,SignOnSheet!$D$5:$K$40,2,FALSE),"NON_LISTED"),"")</f>
        <v>0</v>
      </c>
      <c r="J26" s="18">
        <f t="shared" si="3"/>
        <v>2285</v>
      </c>
      <c r="K26" s="19">
        <f t="shared" si="0"/>
        <v>10</v>
      </c>
      <c r="L26" s="19">
        <f t="shared" si="1"/>
        <v>944.21487603305786</v>
      </c>
      <c r="M26" s="18">
        <f>IF(ISTEXT(C26),SignOnSheet!$U$44+1,IF(C26&lt;&gt;"",IFERROR(IF(L26&gt;0,RANK(L26,IF(L$6:L$55&gt;0,L$6:L$55,),1)-COUNTIF(L$6:L$55,"=0"),IF(L26&lt;&gt;"",SignOnSheet!$U$44+1,0)),0),""))</f>
        <v>16</v>
      </c>
      <c r="N26" s="20" t="e">
        <f>IF(#REF!=N$5,IF(L26="",MAX($L$6:$L$55)+1,L26),"")</f>
        <v>#REF!</v>
      </c>
      <c r="O26" s="20"/>
      <c r="P26" s="20"/>
      <c r="Q26" s="20"/>
      <c r="R26" s="18"/>
      <c r="S26" s="20"/>
      <c r="T26" s="18"/>
    </row>
    <row r="27" spans="1:21" x14ac:dyDescent="0.25">
      <c r="A27" s="17" t="e">
        <f t="shared" si="2"/>
        <v>#REF!</v>
      </c>
      <c r="B27" s="11">
        <v>108961</v>
      </c>
      <c r="C27" s="11">
        <v>3812</v>
      </c>
      <c r="D27" s="17" t="str">
        <f>IF(B27&lt;&gt;"",IFERROR(VLOOKUP(B27,SignOnSheet!$D$5:$N$40,7,FALSE),"NON_LISTED"),"")</f>
        <v>Sarah Scott-Justin Hoon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v>2</v>
      </c>
      <c r="I27" s="39">
        <f>IF(B27&lt;&gt;"",IFERROR(VLOOKUP(B27,SignOnSheet!$D$5:$K$40,2,FALSE),"NON_LISTED"),"")</f>
        <v>0</v>
      </c>
      <c r="J27" s="18">
        <f t="shared" si="3"/>
        <v>2292</v>
      </c>
      <c r="K27" s="19">
        <f t="shared" si="0"/>
        <v>11</v>
      </c>
      <c r="L27" s="19">
        <f t="shared" si="1"/>
        <v>947.10743801652893</v>
      </c>
      <c r="M27" s="18">
        <f>IF(ISTEXT(C27),SignOnSheet!$U$44+1,IF(C27&lt;&gt;"",IFERROR(IF(L27&gt;0,RANK(L27,IF(L$6:L$55&gt;0,L$6:L$55,),1)-COUNTIF(L$6:L$55,"=0"),IF(L27&lt;&gt;"",SignOnSheet!$U$44+1,0)),0),""))</f>
        <v>17</v>
      </c>
      <c r="N27" s="20" t="e">
        <f>IF(#REF!=N$5,IF(L27="",MAX($L$6:$L$55)+1,L27),"")</f>
        <v>#REF!</v>
      </c>
      <c r="O27" s="20"/>
      <c r="P27" s="20"/>
      <c r="Q27" s="20"/>
      <c r="R27" s="18"/>
      <c r="S27" s="20"/>
      <c r="T27" s="18"/>
    </row>
    <row r="28" spans="1:21" x14ac:dyDescent="0.25">
      <c r="A28" s="17" t="e">
        <f t="shared" si="2"/>
        <v>#REF!</v>
      </c>
      <c r="B28" s="11">
        <v>112608</v>
      </c>
      <c r="C28" s="11">
        <v>3813</v>
      </c>
      <c r="D28" s="17" t="str">
        <f>IF(B28&lt;&gt;"",IFERROR(VLOOKUP(B28,SignOnSheet!$D$5:$N$40,7,FALSE),"NON_LISTED"),"")</f>
        <v>Charles Desmarquest-Savannah Desmarquest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v>2</v>
      </c>
      <c r="I28" s="39">
        <f>IF(B28&lt;&gt;"",IFERROR(VLOOKUP(B28,SignOnSheet!$D$5:$K$40,2,FALSE),"NON_LISTED"),"")</f>
        <v>0</v>
      </c>
      <c r="J28" s="18">
        <f t="shared" si="3"/>
        <v>2293</v>
      </c>
      <c r="K28" s="19">
        <f t="shared" si="0"/>
        <v>12</v>
      </c>
      <c r="L28" s="19">
        <f t="shared" si="1"/>
        <v>947.52066115702485</v>
      </c>
      <c r="M28" s="18">
        <f>IF(ISTEXT(C28),SignOnSheet!$U$44+1,IF(C28&lt;&gt;"",IFERROR(IF(L28&gt;0,RANK(L28,IF(L$6:L$55&gt;0,L$6:L$55,),1)-COUNTIF(L$6:L$55,"=0"),IF(L28&lt;&gt;"",SignOnSheet!$U$44+1,0)),0),""))</f>
        <v>18</v>
      </c>
      <c r="N28" s="20" t="e">
        <f>IF(#REF!=N$5,IF(L28="",MAX($L$6:$L$55)+1,L28),"")</f>
        <v>#REF!</v>
      </c>
      <c r="O28" s="20"/>
      <c r="P28" s="20"/>
      <c r="Q28" s="20"/>
      <c r="R28" s="18"/>
      <c r="S28" s="20"/>
      <c r="T28" s="18"/>
    </row>
    <row r="29" spans="1:21" x14ac:dyDescent="0.25">
      <c r="A29" s="17" t="e">
        <f t="shared" si="2"/>
        <v>#REF!</v>
      </c>
      <c r="B29" s="11">
        <v>91082</v>
      </c>
      <c r="C29" s="11">
        <v>3846</v>
      </c>
      <c r="D29" s="17" t="str">
        <f>IF(B29&lt;&gt;"",IFERROR(VLOOKUP(B29,SignOnSheet!$D$5:$N$40,7,FALSE),"NON_LISTED"),"")</f>
        <v>David Scott-Suzanne Morton</v>
      </c>
      <c r="E29" s="18" t="str">
        <f>IF(B29&lt;&gt;"",IFERROR(VLOOKUP(B29,SignOnSheet!$D$5:$K$40,3,FALSE),"NON_LISTED"),"")</f>
        <v>Hobie 16</v>
      </c>
      <c r="F29" s="18">
        <f>IF(B29&lt;&gt;"",IFERROR(VLOOKUP(B29,SignOnSheet!$D$5:$K$40,4,FALSE),"NON_LISTED"),"")</f>
        <v>1.21</v>
      </c>
      <c r="G29" s="18" t="str">
        <f>IF(B29&lt;&gt;"",IFERROR(VLOOKUP(B29,SignOnSheet!$D$5:$K$40,5,FALSE),"NON_LISTED"),"")</f>
        <v>B</v>
      </c>
      <c r="H29" s="18">
        <v>2</v>
      </c>
      <c r="I29" s="39">
        <f>IF(B29&lt;&gt;"",IFERROR(VLOOKUP(B29,SignOnSheet!$D$5:$K$40,2,FALSE),"NON_LISTED"),"")</f>
        <v>0</v>
      </c>
      <c r="J29" s="18">
        <f t="shared" si="3"/>
        <v>2326</v>
      </c>
      <c r="K29" s="19">
        <f t="shared" si="0"/>
        <v>13</v>
      </c>
      <c r="L29" s="19">
        <f t="shared" si="1"/>
        <v>961.15702479338847</v>
      </c>
      <c r="M29" s="18">
        <f>IF(ISTEXT(C29),SignOnSheet!$U$44+1,IF(C29&lt;&gt;"",IFERROR(IF(L29&gt;0,RANK(L29,IF(L$6:L$55&gt;0,L$6:L$55,),1)-COUNTIF(L$6:L$55,"=0"),IF(L29&lt;&gt;"",SignOnSheet!$U$44+1,0)),0),""))</f>
        <v>19</v>
      </c>
      <c r="N29" s="20" t="e">
        <f>IF(#REF!=N$5,IF(L29="",MAX($L$6:$L$55)+1,L29),"")</f>
        <v>#REF!</v>
      </c>
      <c r="O29" s="20"/>
      <c r="P29" s="20"/>
      <c r="Q29" s="20"/>
      <c r="R29" s="18"/>
      <c r="S29" s="20"/>
      <c r="T29" s="18"/>
      <c r="U29" s="125" t="s">
        <v>520</v>
      </c>
    </row>
    <row r="30" spans="1:21" x14ac:dyDescent="0.25">
      <c r="A30" s="17" t="e">
        <f t="shared" si="2"/>
        <v>#REF!</v>
      </c>
      <c r="B30" s="11">
        <v>91070</v>
      </c>
      <c r="C30" s="11">
        <v>3913</v>
      </c>
      <c r="D30" s="17" t="str">
        <f>IF(B30&lt;&gt;"",IFERROR(VLOOKUP(B30,SignOnSheet!$D$5:$N$40,7,FALSE),"NON_LISTED"),"")</f>
        <v>Michael Winklmaier-Tanguy Garot</v>
      </c>
      <c r="E30" s="18" t="str">
        <f>IF(B30&lt;&gt;"",IFERROR(VLOOKUP(B30,SignOnSheet!$D$5:$K$40,3,FALSE),"NON_LISTED"),"")</f>
        <v>Hobie 16</v>
      </c>
      <c r="F30" s="18">
        <f>IF(B30&lt;&gt;"",IFERROR(VLOOKUP(B30,SignOnSheet!$D$5:$K$40,4,FALSE),"NON_LISTED"),"")</f>
        <v>1.21</v>
      </c>
      <c r="G30" s="18" t="str">
        <f>IF(B30&lt;&gt;"",IFERROR(VLOOKUP(B30,SignOnSheet!$D$5:$K$40,5,FALSE),"NON_LISTED"),"")</f>
        <v>B</v>
      </c>
      <c r="H30" s="18">
        <v>2</v>
      </c>
      <c r="I30" s="39">
        <f>IF(B30&lt;&gt;"",IFERROR(VLOOKUP(B30,SignOnSheet!$D$5:$K$40,2,FALSE),"NON_LISTED"),"")</f>
        <v>0</v>
      </c>
      <c r="J30" s="18">
        <f t="shared" si="3"/>
        <v>2353</v>
      </c>
      <c r="K30" s="19">
        <f t="shared" si="0"/>
        <v>14</v>
      </c>
      <c r="L30" s="19">
        <f t="shared" si="1"/>
        <v>972.31404958677683</v>
      </c>
      <c r="M30" s="18">
        <f>IF(ISTEXT(C30),SignOnSheet!$U$44+1,IF(C30&lt;&gt;"",IFERROR(IF(L30&gt;0,RANK(L30,IF(L$6:L$55&gt;0,L$6:L$55,),1)-COUNTIF(L$6:L$55,"=0"),IF(L30&lt;&gt;"",SignOnSheet!$U$44+1,0)),0),""))</f>
        <v>21</v>
      </c>
      <c r="N30" s="20" t="e">
        <f>IF(#REF!=N$5,IF(L30="",MAX($L$6:$L$55)+1,L30),"")</f>
        <v>#REF!</v>
      </c>
      <c r="O30" s="20"/>
      <c r="P30" s="20"/>
      <c r="Q30" s="20"/>
      <c r="R30" s="18"/>
      <c r="S30" s="20"/>
      <c r="T30" s="18"/>
    </row>
    <row r="31" spans="1:21" x14ac:dyDescent="0.25">
      <c r="A31" s="17" t="e">
        <f t="shared" si="2"/>
        <v>#REF!</v>
      </c>
      <c r="B31" s="11">
        <v>112555</v>
      </c>
      <c r="C31" s="11">
        <v>4129</v>
      </c>
      <c r="D31" s="17" t="str">
        <f>IF(B31&lt;&gt;"",IFERROR(VLOOKUP(B31,SignOnSheet!$D$5:$N$40,7,FALSE),"NON_LISTED"),"")</f>
        <v>Kees De Graaf-Anna Chandler</v>
      </c>
      <c r="E31" s="18" t="str">
        <f>IF(B31&lt;&gt;"",IFERROR(VLOOKUP(B31,SignOnSheet!$D$5:$K$40,3,FALSE),"NON_LISTED"),"")</f>
        <v>Hobie 16</v>
      </c>
      <c r="F31" s="18">
        <f>IF(B31&lt;&gt;"",IFERROR(VLOOKUP(B31,SignOnSheet!$D$5:$K$40,4,FALSE),"NON_LISTED"),"")</f>
        <v>1.21</v>
      </c>
      <c r="G31" s="18" t="str">
        <f>IF(B31&lt;&gt;"",IFERROR(VLOOKUP(B31,SignOnSheet!$D$5:$K$40,5,FALSE),"NON_LISTED"),"")</f>
        <v>B</v>
      </c>
      <c r="H31" s="18">
        <v>2</v>
      </c>
      <c r="I31" s="39">
        <f>IF(B31&lt;&gt;"",IFERROR(VLOOKUP(B31,SignOnSheet!$D$5:$K$40,2,FALSE),"NON_LISTED"),"")</f>
        <v>0</v>
      </c>
      <c r="J31" s="18">
        <f t="shared" si="3"/>
        <v>2489</v>
      </c>
      <c r="K31" s="19">
        <f t="shared" si="0"/>
        <v>15</v>
      </c>
      <c r="L31" s="19">
        <f t="shared" si="1"/>
        <v>1028.5123966942149</v>
      </c>
      <c r="M31" s="18">
        <f>IF(ISTEXT(C31),SignOnSheet!$U$44+1,IF(C31&lt;&gt;"",IFERROR(IF(L31&gt;0,RANK(L31,IF(L$6:L$55&gt;0,L$6:L$55,),1)-COUNTIF(L$6:L$55,"=0"),IF(L31&lt;&gt;"",SignOnSheet!$U$44+1,0)),0),""))</f>
        <v>26</v>
      </c>
      <c r="N31" s="20" t="e">
        <f>IF(#REF!=N$5,IF(L31="",MAX($L$6:$L$55)+1,L31),"")</f>
        <v>#REF!</v>
      </c>
      <c r="O31" s="20"/>
      <c r="P31" s="20"/>
      <c r="Q31" s="20"/>
      <c r="R31" s="18"/>
      <c r="S31" s="20"/>
      <c r="T31" s="18"/>
    </row>
    <row r="32" spans="1:21" x14ac:dyDescent="0.25">
      <c r="A32" s="17" t="e">
        <f t="shared" si="2"/>
        <v>#REF!</v>
      </c>
      <c r="B32" s="11">
        <v>112483</v>
      </c>
      <c r="C32" s="11">
        <v>4251</v>
      </c>
      <c r="D32" s="17" t="str">
        <f>IF(B32&lt;&gt;"",IFERROR(VLOOKUP(B32,SignOnSheet!$D$5:$N$40,7,FALSE),"NON_LISTED"),"")</f>
        <v>Tom Allen-Christina Balarin</v>
      </c>
      <c r="E32" s="18" t="str">
        <f>IF(B32&lt;&gt;"",IFERROR(VLOOKUP(B32,SignOnSheet!$D$5:$K$40,3,FALSE),"NON_LISTED"),"")</f>
        <v>Hobie 16</v>
      </c>
      <c r="F32" s="18">
        <f>IF(B32&lt;&gt;"",IFERROR(VLOOKUP(B32,SignOnSheet!$D$5:$K$40,4,FALSE),"NON_LISTED"),"")</f>
        <v>1.21</v>
      </c>
      <c r="G32" s="18" t="str">
        <f>IF(B32&lt;&gt;"",IFERROR(VLOOKUP(B32,SignOnSheet!$D$5:$K$40,5,FALSE),"NON_LISTED"),"")</f>
        <v>B</v>
      </c>
      <c r="H32" s="18">
        <v>2</v>
      </c>
      <c r="I32" s="39">
        <f>IF(B32&lt;&gt;"",IFERROR(VLOOKUP(B32,SignOnSheet!$D$5:$K$40,2,FALSE),"NON_LISTED"),"")</f>
        <v>0</v>
      </c>
      <c r="J32" s="18">
        <f t="shared" si="3"/>
        <v>2571</v>
      </c>
      <c r="K32" s="19">
        <f t="shared" si="0"/>
        <v>19</v>
      </c>
      <c r="L32" s="19">
        <f t="shared" si="1"/>
        <v>1062.3966942148761</v>
      </c>
      <c r="M32" s="18">
        <f>IF(ISTEXT(C32),SignOnSheet!$U$44+1,IF(C32&lt;&gt;"",IFERROR(IF(L32&gt;0,RANK(L32,IF(L$6:L$55&gt;0,L$6:L$55,),1)-COUNTIF(L$6:L$55,"=0"),IF(L32&lt;&gt;"",SignOnSheet!$U$44+1,0)),0),""))</f>
        <v>27</v>
      </c>
      <c r="N32" s="20" t="e">
        <f>IF(#REF!=N$5,IF(L32="",MAX($L$6:$L$55)+1,L32),"")</f>
        <v>#REF!</v>
      </c>
      <c r="O32" s="20"/>
      <c r="P32" s="20"/>
      <c r="Q32" s="20"/>
      <c r="R32" s="18"/>
      <c r="S32" s="20"/>
      <c r="T32" s="18"/>
      <c r="U32" s="125" t="s">
        <v>520</v>
      </c>
    </row>
    <row r="33" spans="1:21" x14ac:dyDescent="0.25">
      <c r="A33" s="17" t="e">
        <f t="shared" si="2"/>
        <v>#REF!</v>
      </c>
      <c r="B33" s="11">
        <v>112607</v>
      </c>
      <c r="C33" s="11">
        <v>4440</v>
      </c>
      <c r="D33" s="17" t="str">
        <f>IF(B33&lt;&gt;"",IFERROR(VLOOKUP(B33,SignOnSheet!$D$5:$N$40,7,FALSE),"NON_LISTED"),"")</f>
        <v>Nassor Alamki-Machano Mussa</v>
      </c>
      <c r="E33" s="18" t="str">
        <f>IF(B33&lt;&gt;"",IFERROR(VLOOKUP(B33,SignOnSheet!$D$5:$K$40,3,FALSE),"NON_LISTED"),"")</f>
        <v>Hobie 16</v>
      </c>
      <c r="F33" s="18">
        <f>IF(B33&lt;&gt;"",IFERROR(VLOOKUP(B33,SignOnSheet!$D$5:$K$40,4,FALSE),"NON_LISTED"),"")</f>
        <v>1.21</v>
      </c>
      <c r="G33" s="18" t="str">
        <f>IF(B33&lt;&gt;"",IFERROR(VLOOKUP(B33,SignOnSheet!$D$5:$K$40,5,FALSE),"NON_LISTED"),"")</f>
        <v>B</v>
      </c>
      <c r="H33" s="18">
        <v>2</v>
      </c>
      <c r="I33" s="39">
        <f>IF(B33&lt;&gt;"",IFERROR(VLOOKUP(B33,SignOnSheet!$D$5:$K$40,2,FALSE),"NON_LISTED"),"")</f>
        <v>0</v>
      </c>
      <c r="J33" s="18">
        <f t="shared" si="3"/>
        <v>2680</v>
      </c>
      <c r="K33" s="19">
        <f t="shared" si="0"/>
        <v>23</v>
      </c>
      <c r="L33" s="19">
        <f t="shared" si="1"/>
        <v>1107.4380165289256</v>
      </c>
      <c r="M33" s="18">
        <f>IF(ISTEXT(C33),SignOnSheet!$U$44+1,IF(C33&lt;&gt;"",IFERROR(IF(L33&gt;0,RANK(L33,IF(L$6:L$55&gt;0,L$6:L$55,),1)-COUNTIF(L$6:L$55,"=0"),IF(L33&lt;&gt;"",SignOnSheet!$U$44+1,0)),0),""))</f>
        <v>28</v>
      </c>
      <c r="N33" s="20" t="e">
        <f>IF(#REF!=N$5,IF(L33="",MAX($L$6:$L$55)+1,L33),"")</f>
        <v>#REF!</v>
      </c>
      <c r="O33" s="20"/>
      <c r="P33" s="20"/>
      <c r="Q33" s="20"/>
      <c r="R33" s="18"/>
      <c r="S33" s="20"/>
      <c r="T33" s="18"/>
    </row>
    <row r="34" spans="1:21" x14ac:dyDescent="0.25">
      <c r="A34" s="17" t="e">
        <f t="shared" si="2"/>
        <v>#REF!</v>
      </c>
      <c r="B34" s="11">
        <v>114146</v>
      </c>
      <c r="C34" s="11" t="s">
        <v>479</v>
      </c>
      <c r="D34" s="17" t="str">
        <f>IF(B34&lt;&gt;"",IFERROR(VLOOKUP(B34,SignOnSheet!$D$5:$N$40,7,FALSE),"NON_LISTED"),"")</f>
        <v>Andrew Boyd-Kim Troll</v>
      </c>
      <c r="E34" s="18" t="str">
        <f>IF(B34&lt;&gt;"",IFERROR(VLOOKUP(B34,SignOnSheet!$D$5:$K$40,3,FALSE),"NON_LISTED"),"")</f>
        <v>Hobie 16</v>
      </c>
      <c r="F34" s="18">
        <f>IF(B34&lt;&gt;"",IFERROR(VLOOKUP(B34,SignOnSheet!$D$5:$K$40,4,FALSE),"NON_LISTED"),"")</f>
        <v>1.21</v>
      </c>
      <c r="G34" s="18" t="str">
        <f>IF(B34&lt;&gt;"",IFERROR(VLOOKUP(B34,SignOnSheet!$D$5:$K$40,5,FALSE),"NON_LISTED"),"")</f>
        <v>B</v>
      </c>
      <c r="H34" s="18">
        <v>2</v>
      </c>
      <c r="I34" s="39">
        <f>IF(B34&lt;&gt;"",IFERROR(VLOOKUP(B34,SignOnSheet!$D$5:$K$40,2,FALSE),"NON_LISTED"),"")</f>
        <v>0</v>
      </c>
      <c r="J34" s="18" t="str">
        <f t="shared" si="3"/>
        <v/>
      </c>
      <c r="K34" s="19">
        <f t="shared" si="0"/>
        <v>0</v>
      </c>
      <c r="L34" s="19" t="str">
        <f t="shared" si="1"/>
        <v/>
      </c>
      <c r="M34" s="18">
        <f>IF(ISTEXT(C34),SignOnSheet!$U$44+1,IF(C34&lt;&gt;"",IFERROR(IF(L34&gt;0,RANK(L34,IF(L$6:L$55&gt;0,L$6:L$55,),1)-COUNTIF(L$6:L$55,"=0"),IF(L34&lt;&gt;"",SignOnSheet!$U$44+1,0)),0),""))</f>
        <v>33</v>
      </c>
      <c r="N34" s="20" t="e">
        <f>IF(#REF!=N$5,IF(L34="",MAX($L$6:$L$55)+1,L34),"")</f>
        <v>#REF!</v>
      </c>
      <c r="O34" s="20"/>
      <c r="P34" s="20"/>
      <c r="Q34" s="20"/>
      <c r="R34" s="18"/>
      <c r="S34" s="20"/>
      <c r="T34" s="18"/>
      <c r="U34" s="125" t="s">
        <v>521</v>
      </c>
    </row>
    <row r="35" spans="1:21" x14ac:dyDescent="0.25">
      <c r="A35" s="17" t="e">
        <f t="shared" si="2"/>
        <v>#REF!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3"/>
        <v/>
      </c>
      <c r="K35" s="19" t="str">
        <f t="shared" si="0"/>
        <v/>
      </c>
      <c r="L35" s="19" t="str">
        <f t="shared" si="1"/>
        <v/>
      </c>
      <c r="M35" s="18" t="str">
        <f>IF(ISTEXT(C35),SignOnSheet!$U$44+1,IF(C35&lt;&gt;"",IFERROR(IF(L35&gt;0,RANK(L35,IF(L$6:L$55&gt;0,L$6:L$55,),1)-COUNTIF(L$6:L$55,"=0"),IF(L35&lt;&gt;"",SignOnSheet!$U$44+1,0)),0),""))</f>
        <v/>
      </c>
      <c r="N35" s="20" t="e">
        <f>IF(#REF!=N$5,IF(L35="",MAX($L$6:$L$55)+1,L35),"")</f>
        <v>#REF!</v>
      </c>
      <c r="O35" s="20" t="str">
        <f t="shared" ref="O35:O55" si="4">IFERROR(IF(L35&lt;&gt;"",L35/I35,""),"")</f>
        <v/>
      </c>
      <c r="P35" s="20" t="str">
        <f t="shared" ref="P35:P55" si="5">IF(LEFT(B36,1)="D",COUNTA($C$6:$C$55)+1,IF(C36&lt;&gt;"",IFERROR(IF(O35&gt;0,RANK(O35,IF(O$6:O$55&gt;0,O$6:O$55,),1)-COUNTIF(O$6:O$55,"=0"),IF(O35&lt;&gt;"",COUNT($C$6:$C$55)+1,0)),0),""))</f>
        <v/>
      </c>
      <c r="Q35" s="20"/>
      <c r="R35" s="18"/>
      <c r="S35" s="20"/>
      <c r="T35" s="18"/>
    </row>
    <row r="36" spans="1:21" x14ac:dyDescent="0.25">
      <c r="A36" s="17" t="e">
        <f t="shared" si="2"/>
        <v>#REF!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3"/>
        <v/>
      </c>
      <c r="K36" s="19" t="str">
        <f t="shared" si="0"/>
        <v/>
      </c>
      <c r="L36" s="19" t="str">
        <f t="shared" si="1"/>
        <v/>
      </c>
      <c r="M36" s="18" t="str">
        <f>IF(ISTEXT(C36),SignOnSheet!$U$44+1,IF(C36&lt;&gt;"",IFERROR(IF(L36&gt;0,RANK(L36,IF(L$6:L$55&gt;0,L$6:L$55,),1)-COUNTIF(L$6:L$55,"=0"),IF(L36&lt;&gt;"",SignOnSheet!$U$44+1,0)),0),""))</f>
        <v/>
      </c>
      <c r="N36" s="20" t="e">
        <f>IF(#REF!=N$5,IF(L36="",MAX($L$6:$L$55)+1,L36),"")</f>
        <v>#REF!</v>
      </c>
      <c r="O36" s="20" t="str">
        <f t="shared" si="4"/>
        <v/>
      </c>
      <c r="P36" s="20" t="str">
        <f t="shared" si="5"/>
        <v/>
      </c>
      <c r="Q36" s="20"/>
      <c r="R36" s="18"/>
      <c r="S36" s="20"/>
      <c r="T36" s="18"/>
    </row>
    <row r="37" spans="1:21" x14ac:dyDescent="0.25">
      <c r="A37" s="17" t="e">
        <f t="shared" si="2"/>
        <v>#REF!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3"/>
        <v/>
      </c>
      <c r="K37" s="19" t="str">
        <f t="shared" si="0"/>
        <v/>
      </c>
      <c r="L37" s="19" t="str">
        <f t="shared" si="1"/>
        <v/>
      </c>
      <c r="M37" s="18" t="str">
        <f>IF(ISTEXT(C37),SignOnSheet!$U$44+1,IF(C37&lt;&gt;"",IFERROR(IF(L37&gt;0,RANK(L37,IF(L$6:L$55&gt;0,L$6:L$55,),1)-COUNTIF(L$6:L$55,"=0"),IF(L37&lt;&gt;"",SignOnSheet!$U$44+1,0)),0),""))</f>
        <v/>
      </c>
      <c r="N37" s="20" t="e">
        <f>IF(#REF!=N$5,IF(L37="",MAX($L$6:$L$55)+1,L37),"")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1" x14ac:dyDescent="0.25">
      <c r="A38" s="17" t="e">
        <f t="shared" si="2"/>
        <v>#REF!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si="3"/>
        <v/>
      </c>
      <c r="K38" s="19" t="str">
        <f t="shared" ref="K38:K55" si="6">IF(C38&lt;&gt;"",IFERROR(IF(C38&gt;0,RANK(J38,IF(J$6:J$55&gt;0,J$6:J$55,),1)-COUNTIF(J$6:J$55,"=0"),IF(C38="",COUNT(J$6:J$55)+1,0)),0),"")</f>
        <v/>
      </c>
      <c r="L38" s="19" t="str">
        <f t="shared" si="1"/>
        <v/>
      </c>
      <c r="M38" s="18" t="str">
        <f>IF(ISTEXT(C38),SignOnSheet!$U$44+1,IF(C38&lt;&gt;"",IFERROR(IF(L38&gt;0,RANK(L38,IF(L$6:L$55&gt;0,L$6:L$55,),1)-COUNTIF(L$6:L$55,"=0"),IF(L38&lt;&gt;"",SignOnSheet!$U$44+1,0)),0),""))</f>
        <v/>
      </c>
      <c r="N38" s="20" t="e">
        <f>IF(#REF!=N$5,IF(L38="",MAX($L$6:$L$55)+1,L38),"")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1" x14ac:dyDescent="0.25">
      <c r="A39" s="17" t="e">
        <f t="shared" si="2"/>
        <v>#REF!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3"/>
        <v/>
      </c>
      <c r="K39" s="19" t="str">
        <f t="shared" si="6"/>
        <v/>
      </c>
      <c r="L39" s="19" t="str">
        <f t="shared" si="1"/>
        <v/>
      </c>
      <c r="M39" s="18" t="str">
        <f>IF(ISTEXT(C39),SignOnSheet!$U$44+1,IF(C39&lt;&gt;"",IFERROR(IF(L39&gt;0,RANK(L39,IF(L$6:L$55&gt;0,L$6:L$55,),1)-COUNTIF(L$6:L$55,"=0"),IF(L39&lt;&gt;"",SignOnSheet!$U$44+1,0)),0),""))</f>
        <v/>
      </c>
      <c r="N39" s="20" t="e">
        <f>IF(#REF!=N$5,IF(L39="",MAX($L$6:$L$55)+1,L39),"")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1" x14ac:dyDescent="0.25">
      <c r="A40" s="17" t="e">
        <f t="shared" si="2"/>
        <v>#REF!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27" t="str">
        <f>IF(B40&lt;&gt;"",IFERROR(VLOOKUP(B40,SignOnSheet!$D$5:$K$40,2,FALSE),"NON_LISTED"),"")</f>
        <v/>
      </c>
      <c r="J40" s="18" t="str">
        <f t="shared" si="3"/>
        <v/>
      </c>
      <c r="K40" s="19" t="str">
        <f t="shared" si="6"/>
        <v/>
      </c>
      <c r="L40" s="19" t="str">
        <f t="shared" si="1"/>
        <v/>
      </c>
      <c r="M40" s="18" t="str">
        <f>IF(ISTEXT(C40),SignOnSheet!$U$44+1,IF(C40&lt;&gt;"",IFERROR(IF(L40&gt;0,RANK(L40,IF(L$6:L$55&gt;0,L$6:L$55,),1)-COUNTIF(L$6:L$55,"=0"),IF(L40&lt;&gt;"",SignOnSheet!$U$44+1,0)),0),""))</f>
        <v/>
      </c>
      <c r="N40" s="20" t="e">
        <f>IF(#REF!=N$5,IF(L40="",MAX($L$6:$L$55)+1,L40),"")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1" x14ac:dyDescent="0.25">
      <c r="A41" s="17" t="e">
        <f t="shared" si="2"/>
        <v>#REF!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3"/>
        <v/>
      </c>
      <c r="K41" s="19" t="str">
        <f t="shared" si="6"/>
        <v/>
      </c>
      <c r="L41" s="19" t="str">
        <f t="shared" si="1"/>
        <v/>
      </c>
      <c r="M41" s="18" t="str">
        <f>IF(ISTEXT(C41),SignOnSheet!$U$44+1,IF(C41&lt;&gt;"",IFERROR(IF(L41&gt;0,RANK(L41,IF(L$6:L$55&gt;0,L$6:L$55,),1)-COUNTIF(L$6:L$55,"=0"),IF(L41&lt;&gt;"",SignOnSheet!$U$44+1,0)),0),""))</f>
        <v/>
      </c>
      <c r="N41" s="20" t="e">
        <f>IF(#REF!=N$5,IF(L41="",MAX($L$6:$L$55)+1,L41),"")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1" x14ac:dyDescent="0.25">
      <c r="A42" s="17" t="e">
        <f t="shared" si="2"/>
        <v>#REF!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3"/>
        <v/>
      </c>
      <c r="K42" s="19" t="str">
        <f t="shared" si="6"/>
        <v/>
      </c>
      <c r="L42" s="19" t="str">
        <f t="shared" si="1"/>
        <v/>
      </c>
      <c r="M42" s="18" t="str">
        <f>IF(ISTEXT(C42),SignOnSheet!$U$44+1,IF(C42&lt;&gt;"",IFERROR(IF(L42&gt;0,RANK(L42,IF(L$6:L$55&gt;0,L$6:L$55,),1)-COUNTIF(L$6:L$55,"=0"),IF(L42&lt;&gt;"",SignOnSheet!$U$44+1,0)),0),""))</f>
        <v/>
      </c>
      <c r="N42" s="20" t="e">
        <f>IF(#REF!=N$5,IF(L42="",MAX($L$6:$L$55)+1,L42),"")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1" x14ac:dyDescent="0.25">
      <c r="A43" s="17" t="e">
        <f t="shared" si="2"/>
        <v>#REF!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3"/>
        <v/>
      </c>
      <c r="K43" s="19" t="str">
        <f t="shared" si="6"/>
        <v/>
      </c>
      <c r="L43" s="19" t="str">
        <f t="shared" si="1"/>
        <v/>
      </c>
      <c r="M43" s="18" t="str">
        <f>IF(ISTEXT(C43),SignOnSheet!$U$44+1,IF(C43&lt;&gt;"",IFERROR(IF(L43&gt;0,RANK(L43,IF(L$6:L$55&gt;0,L$6:L$55,),1)-COUNTIF(L$6:L$55,"=0"),IF(L43&lt;&gt;"",SignOnSheet!$U$44+1,0)),0),""))</f>
        <v/>
      </c>
      <c r="N43" s="20" t="e">
        <f>IF(#REF!=N$5,IF(L43="",MAX($L$6:$L$55)+1,L43),"")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1" x14ac:dyDescent="0.25">
      <c r="A44" s="17" t="e">
        <f t="shared" si="2"/>
        <v>#REF!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3"/>
        <v/>
      </c>
      <c r="K44" s="19" t="str">
        <f t="shared" si="6"/>
        <v/>
      </c>
      <c r="L44" s="19" t="str">
        <f t="shared" si="1"/>
        <v/>
      </c>
      <c r="M44" s="18" t="str">
        <f>IF(ISTEXT(C44),SignOnSheet!$U$44+1,IF(C44&lt;&gt;"",IFERROR(IF(L44&gt;0,RANK(L44,IF(L$6:L$55&gt;0,L$6:L$55,),1)-COUNTIF(L$6:L$55,"=0"),IF(L44&lt;&gt;"",SignOnSheet!$U$44+1,0)),0),""))</f>
        <v/>
      </c>
      <c r="N44" s="20" t="e">
        <f>IF(#REF!=N$5,IF(L44="",MAX($L$6:$L$55)+1,L44),"")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1" x14ac:dyDescent="0.25">
      <c r="A45" s="17" t="e">
        <f t="shared" si="2"/>
        <v>#REF!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3"/>
        <v/>
      </c>
      <c r="K45" s="19" t="str">
        <f t="shared" si="6"/>
        <v/>
      </c>
      <c r="L45" s="19" t="str">
        <f t="shared" si="1"/>
        <v/>
      </c>
      <c r="M45" s="18" t="str">
        <f>IF(ISTEXT(C45),SignOnSheet!$U$44+1,IF(C45&lt;&gt;"",IFERROR(IF(L45&gt;0,RANK(L45,IF(L$6:L$55&gt;0,L$6:L$55,),1)-COUNTIF(L$6:L$55,"=0"),IF(L45&lt;&gt;"",SignOnSheet!$U$44+1,0)),0),""))</f>
        <v/>
      </c>
      <c r="N45" s="20" t="e">
        <f>IF(#REF!=N$5,IF(L45="",MAX($L$6:$L$55)+1,L45),"")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1" x14ac:dyDescent="0.25">
      <c r="A46" s="17" t="e">
        <f t="shared" si="2"/>
        <v>#REF!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3"/>
        <v/>
      </c>
      <c r="K46" s="19" t="str">
        <f t="shared" si="6"/>
        <v/>
      </c>
      <c r="L46" s="19" t="str">
        <f t="shared" si="1"/>
        <v/>
      </c>
      <c r="M46" s="18" t="str">
        <f>IF(ISTEXT(C46),SignOnSheet!$U$44+1,IF(C46&lt;&gt;"",IFERROR(IF(L46&gt;0,RANK(L46,IF(L$6:L$55&gt;0,L$6:L$55,),1)-COUNTIF(L$6:L$55,"=0"),IF(L46&lt;&gt;"",SignOnSheet!$U$44+1,0)),0),""))</f>
        <v/>
      </c>
      <c r="N46" s="20" t="e">
        <f>IF(#REF!=N$5,IF(L46="",MAX($L$6:$L$55)+1,L46),"")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1" x14ac:dyDescent="0.25">
      <c r="A47" s="17" t="e">
        <f t="shared" si="2"/>
        <v>#REF!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3"/>
        <v/>
      </c>
      <c r="K47" s="19" t="str">
        <f t="shared" si="6"/>
        <v/>
      </c>
      <c r="L47" s="19" t="str">
        <f t="shared" si="1"/>
        <v/>
      </c>
      <c r="M47" s="18" t="str">
        <f>IF(ISTEXT(C47),SignOnSheet!$U$44+1,IF(C47&lt;&gt;"",IFERROR(IF(L47&gt;0,RANK(L47,IF(L$6:L$55&gt;0,L$6:L$55,),1)-COUNTIF(L$6:L$55,"=0"),IF(L47&lt;&gt;"",SignOnSheet!$U$44+1,0)),0),""))</f>
        <v/>
      </c>
      <c r="N47" s="20" t="e">
        <f>IF(#REF!=N$5,IF(L47="",MAX($L$6:$L$55)+1,L47),"")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1" x14ac:dyDescent="0.25">
      <c r="A48" s="17" t="e">
        <f t="shared" si="2"/>
        <v>#REF!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3"/>
        <v/>
      </c>
      <c r="K48" s="19" t="str">
        <f t="shared" si="6"/>
        <v/>
      </c>
      <c r="L48" s="19" t="str">
        <f t="shared" si="1"/>
        <v/>
      </c>
      <c r="M48" s="18" t="str">
        <f>IF(ISTEXT(C48),SignOnSheet!$U$44+1,IF(C48&lt;&gt;"",IFERROR(IF(L48&gt;0,RANK(L48,IF(L$6:L$55&gt;0,L$6:L$55,),1)-COUNTIF(L$6:L$55,"=0"),IF(L48&lt;&gt;"",SignOnSheet!$U$44+1,0)),0),""))</f>
        <v/>
      </c>
      <c r="N48" s="20" t="e">
        <f>IF(#REF!=N$5,IF(L48="",MAX($L$6:$L$55)+1,L48),"")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 t="e">
        <f t="shared" si="2"/>
        <v>#REF!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3"/>
        <v/>
      </c>
      <c r="K49" s="19" t="str">
        <f t="shared" si="6"/>
        <v/>
      </c>
      <c r="L49" s="19" t="str">
        <f t="shared" si="1"/>
        <v/>
      </c>
      <c r="M49" s="18" t="str">
        <f>IF(ISTEXT(C49),SignOnSheet!$U$44+1,IF(C49&lt;&gt;"",IFERROR(IF(L49&gt;0,RANK(L49,IF(L$6:L$55&gt;0,L$6:L$55,),1)-COUNTIF(L$6:L$55,"=0"),IF(L49&lt;&gt;"",SignOnSheet!$U$44+1,0)),0),""))</f>
        <v/>
      </c>
      <c r="N49" s="20" t="e">
        <f>IF(#REF!=N$5,IF(L49="",MAX($L$6:$L$55)+1,L49),"")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 t="e">
        <f t="shared" si="2"/>
        <v>#REF!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3"/>
        <v/>
      </c>
      <c r="K50" s="19" t="str">
        <f t="shared" si="6"/>
        <v/>
      </c>
      <c r="L50" s="19" t="str">
        <f t="shared" si="1"/>
        <v/>
      </c>
      <c r="M50" s="18" t="str">
        <f>IF(ISTEXT(C50),SignOnSheet!$U$44+1,IF(C50&lt;&gt;"",IFERROR(IF(L50&gt;0,RANK(L50,IF(L$6:L$55&gt;0,L$6:L$55,),1)-COUNTIF(L$6:L$55,"=0"),IF(L50&lt;&gt;"",SignOnSheet!$U$44+1,0)),0),""))</f>
        <v/>
      </c>
      <c r="N50" s="20" t="e">
        <f>IF(#REF!=N$5,IF(L50="",MAX($L$6:$L$55)+1,L50),"")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 t="e">
        <f t="shared" si="2"/>
        <v>#REF!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3"/>
        <v/>
      </c>
      <c r="K51" s="19" t="str">
        <f t="shared" si="6"/>
        <v/>
      </c>
      <c r="L51" s="19" t="str">
        <f t="shared" si="1"/>
        <v/>
      </c>
      <c r="M51" s="18" t="str">
        <f>IF(ISTEXT(C51),SignOnSheet!$U$44+1,IF(C51&lt;&gt;"",IFERROR(IF(L51&gt;0,RANK(L51,IF(L$6:L$55&gt;0,L$6:L$55,),1)-COUNTIF(L$6:L$55,"=0"),IF(L51&lt;&gt;"",SignOnSheet!$U$44+1,0)),0),""))</f>
        <v/>
      </c>
      <c r="N51" s="20" t="e">
        <f>IF(#REF!=N$5,IF(L51="",MAX($L$6:$L$55)+1,L51),"")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 t="e">
        <f t="shared" si="2"/>
        <v>#REF!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3"/>
        <v/>
      </c>
      <c r="K52" s="19" t="str">
        <f t="shared" si="6"/>
        <v/>
      </c>
      <c r="L52" s="19" t="str">
        <f t="shared" si="1"/>
        <v/>
      </c>
      <c r="M52" s="18" t="str">
        <f>IF(ISTEXT(C52),SignOnSheet!$U$44+1,IF(C52&lt;&gt;"",IFERROR(IF(L52&gt;0,RANK(L52,IF(L$6:L$55&gt;0,L$6:L$55,),1)-COUNTIF(L$6:L$55,"=0"),IF(L52&lt;&gt;"",SignOnSheet!$U$44+1,0)),0),""))</f>
        <v/>
      </c>
      <c r="N52" s="20" t="e">
        <f>IF(#REF!=N$5,IF(L52="",MAX($L$6:$L$55)+1,L52),"")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 t="e">
        <f t="shared" si="2"/>
        <v>#REF!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3"/>
        <v/>
      </c>
      <c r="K53" s="19" t="str">
        <f t="shared" si="6"/>
        <v/>
      </c>
      <c r="L53" s="19" t="str">
        <f t="shared" si="1"/>
        <v/>
      </c>
      <c r="M53" s="18" t="str">
        <f>IF(ISTEXT(C53),SignOnSheet!$U$44+1,IF(C53&lt;&gt;"",IFERROR(IF(L53&gt;0,RANK(L53,IF(L$6:L$55&gt;0,L$6:L$55,),1)-COUNTIF(L$6:L$55,"=0"),IF(L53&lt;&gt;"",SignOnSheet!$U$44+1,0)),0),""))</f>
        <v/>
      </c>
      <c r="N53" s="20" t="e">
        <f>IF(#REF!=N$5,IF(L53="",MAX($L$6:$L$55)+1,L53),"")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 t="e">
        <f t="shared" si="2"/>
        <v>#REF!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3"/>
        <v/>
      </c>
      <c r="K54" s="19" t="str">
        <f t="shared" si="6"/>
        <v/>
      </c>
      <c r="L54" s="19" t="str">
        <f t="shared" si="1"/>
        <v/>
      </c>
      <c r="M54" s="18" t="str">
        <f>IF(ISTEXT(C54),SignOnSheet!$U$44+1,IF(C54&lt;&gt;"",IFERROR(IF(L54&gt;0,RANK(L54,IF(L$6:L$55&gt;0,L$6:L$55,),1)-COUNTIF(L$6:L$55,"=0"),IF(L54&lt;&gt;"",SignOnSheet!$U$44+1,0)),0),""))</f>
        <v/>
      </c>
      <c r="N54" s="20" t="e">
        <f>IF(#REF!=N$5,IF(L54="",MAX($L$6:$L$55)+1,L54),"")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 t="e">
        <f t="shared" si="2"/>
        <v>#REF!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3"/>
        <v/>
      </c>
      <c r="K55" s="19" t="str">
        <f t="shared" si="6"/>
        <v/>
      </c>
      <c r="L55" s="19" t="str">
        <f t="shared" si="1"/>
        <v/>
      </c>
      <c r="M55" s="18" t="str">
        <f>IF(ISTEXT(C55),SignOnSheet!$U$44+1,IF(C55&lt;&gt;"",IFERROR(IF(L55&gt;0,RANK(L55,IF(L$6:L$55&gt;0,L$6:L$55,),1)-COUNTIF(L$6:L$55,"=0"),IF(L55&lt;&gt;"",SignOnSheet!$U$44+1,0)),0),""))</f>
        <v/>
      </c>
      <c r="N55" s="20" t="e">
        <f>IF(#REF!=N$5,IF(L55="",MAX($L$6:$L$55)+1,L55),"")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7"/>
      <c r="B56" s="8"/>
      <c r="C56" s="8"/>
      <c r="D56" s="7"/>
      <c r="E56" s="9"/>
      <c r="F56" s="7"/>
      <c r="G56" s="7"/>
      <c r="H56" s="7"/>
      <c r="I56" s="7"/>
      <c r="J56" s="9"/>
      <c r="K56" s="10"/>
      <c r="L56" s="10"/>
      <c r="M56" s="9"/>
      <c r="N56" s="9"/>
      <c r="O56" s="9"/>
      <c r="P56" s="9"/>
      <c r="Q56" s="9"/>
      <c r="R56" s="9"/>
    </row>
    <row r="57" spans="1:20" x14ac:dyDescent="0.25">
      <c r="A57" s="2"/>
      <c r="B57" t="s">
        <v>24</v>
      </c>
      <c r="C57" s="3"/>
      <c r="D57" s="2"/>
      <c r="E57" s="2"/>
      <c r="F57" s="3"/>
      <c r="G57" s="3"/>
      <c r="H57" s="3"/>
      <c r="I57" s="3"/>
      <c r="J57" s="4"/>
      <c r="K57" s="2"/>
      <c r="L57" s="4"/>
      <c r="M57" s="2"/>
      <c r="N57" s="2"/>
      <c r="O57" s="2"/>
      <c r="P57" s="2"/>
      <c r="Q57" s="2"/>
      <c r="R57" s="2"/>
    </row>
  </sheetData>
  <autoFilter ref="A5:M5">
    <sortState ref="A5:M55">
      <sortCondition ref="M4"/>
    </sortState>
  </autoFilter>
  <mergeCells count="1">
    <mergeCell ref="N4:T4"/>
  </mergeCells>
  <conditionalFormatting sqref="B35:B39">
    <cfRule type="duplicateValues" dxfId="39" priority="4"/>
  </conditionalFormatting>
  <conditionalFormatting sqref="B33:B34">
    <cfRule type="duplicateValues" dxfId="38" priority="3"/>
  </conditionalFormatting>
  <conditionalFormatting sqref="C6:C23">
    <cfRule type="duplicateValues" dxfId="37" priority="13"/>
  </conditionalFormatting>
  <conditionalFormatting sqref="B6:B32">
    <cfRule type="duplicateValues" dxfId="36" priority="15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8"/>
  <sheetViews>
    <sheetView view="pageBreakPreview" topLeftCell="A2" zoomScale="85" zoomScaleSheetLayoutView="85" workbookViewId="0">
      <selection activeCell="G30" sqref="G30"/>
    </sheetView>
  </sheetViews>
  <sheetFormatPr defaultColWidth="8.88671875" defaultRowHeight="13.2" x14ac:dyDescent="0.25"/>
  <cols>
    <col min="3" max="3" width="10.44140625" customWidth="1"/>
    <col min="4" max="4" width="35.88671875" customWidth="1"/>
    <col min="5" max="5" width="10.88671875" customWidth="1"/>
    <col min="6" max="7" width="7.109375" customWidth="1"/>
    <col min="8" max="8" width="6" customWidth="1"/>
    <col min="9" max="9" width="1.33203125" customWidth="1"/>
    <col min="11" max="11" width="6" bestFit="1" customWidth="1"/>
    <col min="12" max="12" width="10" customWidth="1"/>
    <col min="13" max="13" width="11" customWidth="1"/>
    <col min="14" max="14" width="8.109375" hidden="1" customWidth="1"/>
    <col min="15" max="15" width="8" customWidth="1"/>
    <col min="16" max="16" width="8.109375" customWidth="1"/>
    <col min="17" max="17" width="3.88671875" customWidth="1"/>
    <col min="18" max="18" width="8.109375" customWidth="1"/>
    <col min="19" max="20" width="8.44140625" customWidth="1"/>
  </cols>
  <sheetData>
    <row r="1" spans="1:25" s="43" customFormat="1" ht="150" customHeigh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6" x14ac:dyDescent="0.3">
      <c r="B2" s="14" t="s">
        <v>25</v>
      </c>
      <c r="C2" s="13">
        <v>6</v>
      </c>
      <c r="F2" s="84"/>
      <c r="G2" s="84"/>
      <c r="H2" s="84"/>
      <c r="I2" s="84"/>
      <c r="J2" s="84"/>
    </row>
    <row r="3" spans="1:25" x14ac:dyDescent="0.25">
      <c r="B3" s="41" t="s">
        <v>280</v>
      </c>
      <c r="C3" s="83" t="s">
        <v>420</v>
      </c>
      <c r="F3" s="84"/>
      <c r="G3" s="84"/>
      <c r="H3" s="84"/>
      <c r="I3" s="84"/>
      <c r="J3" s="18">
        <v>0</v>
      </c>
    </row>
    <row r="4" spans="1:25" x14ac:dyDescent="0.25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7"/>
      <c r="O4" s="137"/>
      <c r="P4" s="137"/>
      <c r="Q4" s="137"/>
      <c r="R4" s="137"/>
      <c r="S4" s="137"/>
      <c r="T4" s="137"/>
    </row>
    <row r="5" spans="1:25" ht="52.8" x14ac:dyDescent="0.25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5">
      <c r="A6" s="17" t="e">
        <f>A5+1</f>
        <v>#VALUE!</v>
      </c>
      <c r="B6" s="11">
        <v>482</v>
      </c>
      <c r="C6" s="11">
        <v>4913</v>
      </c>
      <c r="D6" s="17" t="str">
        <f>IF(B6&lt;&gt;"",IFERROR(VLOOKUP(B6,SignOnSheet!$D$5:$N$40,7,FALSE),"NON_LISTED"),"")</f>
        <v>Charles Girard-Gary Hubach</v>
      </c>
      <c r="E6" s="18" t="str">
        <f>IF(B6&lt;&gt;"",IFERROR(VLOOKUP(B6,SignOnSheet!$D$5:$K$40,3,FALSE),"NON_LISTED"),"")</f>
        <v>Hobie Tiger 18</v>
      </c>
      <c r="F6" s="18">
        <f>IF(B6&lt;&gt;"",IFERROR(VLOOKUP(B6,SignOnSheet!$D$5:$K$40,4,FALSE),"NON_LISTED"),"")</f>
        <v>1</v>
      </c>
      <c r="G6" s="18" t="str">
        <f>IF(B6&lt;&gt;"",IFERROR(VLOOKUP(B6,SignOnSheet!$D$5:$K$40,5,FALSE),"NON_LISTED"),"")</f>
        <v>A</v>
      </c>
      <c r="H6" s="18">
        <f>IF(B6&lt;&gt;"",IFERROR(VLOOKUP(B6,SignOnSheet!$D$5:$K$40,6,FALSE),"NON_LISTED"),"")</f>
        <v>4</v>
      </c>
      <c r="I6" s="39">
        <f>IF(B6&lt;&gt;"",IFERROR(VLOOKUP(B6,SignOnSheet!$D$5:$K$40,2,FALSE),"NON_LISTED"),"")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2953</v>
      </c>
      <c r="K6" s="19">
        <f t="shared" ref="K6:K37" si="1">IF(C6&lt;&gt;"",IFERROR(IF(C6&gt;0,RANK(J6,IF(J$6:J$56&gt;0,J$6:J$56,),1)-COUNTIF(J$6:J$56,"=0"),IF(C6="",COUNT(J$6:J$56)+1,0)),0),"")</f>
        <v>7</v>
      </c>
      <c r="L6" s="19">
        <f t="shared" ref="L6:L37" si="2">IFERROR(IF(J6&lt;&gt;"",J6/F6,"")/H6,"")</f>
        <v>738.25</v>
      </c>
      <c r="M6" s="18">
        <f>IF(ISTEXT(C6),SignOnSheet!$U$44+1,IF(C6&lt;&gt;"",IFERROR(IF(L6&gt;0,RANK(L6,IF(L$6:L$56&gt;0,L$6:L$56,),1)-COUNTIF(L$6:L$56,"=0"),IF(L6&lt;&gt;"",SignOnSheet!$U$44+1,0)),0),""))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5">
      <c r="A7" s="17">
        <v>1</v>
      </c>
      <c r="B7" s="11">
        <v>2650</v>
      </c>
      <c r="C7" s="11">
        <v>4950</v>
      </c>
      <c r="D7" s="17" t="str">
        <f>IF(B7&lt;&gt;"",IFERROR(VLOOKUP(B7,SignOnSheet!$D$5:$N$40,7,FALSE),"NON_LISTED"),"")</f>
        <v>Alistair Bush-Andrew Stanley</v>
      </c>
      <c r="E7" s="18" t="str">
        <f>IF(B7&lt;&gt;"",IFERROR(VLOOKUP(B7,SignOnSheet!$D$5:$K$40,3,FALSE),"NON_LISTED"),"")</f>
        <v>Hobie Tiger 18</v>
      </c>
      <c r="F7" s="18">
        <f>IF(B7&lt;&gt;"",IFERROR(VLOOKUP(B7,SignOnSheet!$D$5:$K$40,4,FALSE),"NON_LISTED"),"")</f>
        <v>1</v>
      </c>
      <c r="G7" s="18" t="str">
        <f>IF(B7&lt;&gt;"",IFERROR(VLOOKUP(B7,SignOnSheet!$D$5:$K$40,5,FALSE),"NON_LISTED"),"")</f>
        <v>A</v>
      </c>
      <c r="H7" s="18">
        <f>IF(B7&lt;&gt;"",IFERROR(VLOOKUP(B7,SignOnSheet!$D$5:$K$40,6,FALSE),"NON_LISTED"),"")</f>
        <v>4</v>
      </c>
      <c r="I7" s="39">
        <f>IF(B7&lt;&gt;"",IFERROR(VLOOKUP(B7,SignOnSheet!$D$5:$K$40,2,FALSE),"NON_LISTED"),"")</f>
        <v>0</v>
      </c>
      <c r="J7" s="18">
        <f t="shared" si="0"/>
        <v>2990</v>
      </c>
      <c r="K7" s="19">
        <f t="shared" si="1"/>
        <v>8</v>
      </c>
      <c r="L7" s="19">
        <f t="shared" si="2"/>
        <v>747.5</v>
      </c>
      <c r="M7" s="18">
        <f>IF(ISTEXT(C7),SignOnSheet!$U$44+1,IF(C7&lt;&gt;"",IFERROR(IF(L7&gt;0,RANK(L7,IF(L$6:L$56&gt;0,L$6:L$56,),1)-COUNTIF(L$6:L$56,"=0"),IF(L7&lt;&gt;"",SignOnSheet!$U$44+1,0)),0),""))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5">
      <c r="A8" s="17">
        <f t="shared" ref="A8:A39" si="3">A7+1</f>
        <v>2</v>
      </c>
      <c r="B8" s="11">
        <v>2645</v>
      </c>
      <c r="C8" s="11">
        <v>5015</v>
      </c>
      <c r="D8" s="17" t="str">
        <f>IF(B8&lt;&gt;"",IFERROR(VLOOKUP(B8,SignOnSheet!$D$5:$N$40,7,FALSE),"NON_LISTED"),"")</f>
        <v>Mike Goodyear-Kyle Boman</v>
      </c>
      <c r="E8" s="18" t="str">
        <f>IF(B8&lt;&gt;"",IFERROR(VLOOKUP(B8,SignOnSheet!$D$5:$K$40,3,FALSE),"NON_LISTED"),"")</f>
        <v>Hobie Tiger 18</v>
      </c>
      <c r="F8" s="18">
        <f>IF(B8&lt;&gt;"",IFERROR(VLOOKUP(B8,SignOnSheet!$D$5:$K$40,4,FALSE),"NON_LISTED"),"")</f>
        <v>1</v>
      </c>
      <c r="G8" s="18" t="str">
        <f>IF(B8&lt;&gt;"",IFERROR(VLOOKUP(B8,SignOnSheet!$D$5:$K$40,5,FALSE),"NON_LISTED"),"")</f>
        <v>A</v>
      </c>
      <c r="H8" s="18">
        <f>IF(B8&lt;&gt;"",IFERROR(VLOOKUP(B8,SignOnSheet!$D$5:$K$40,6,FALSE),"NON_LISTED"),"")</f>
        <v>4</v>
      </c>
      <c r="I8" s="39">
        <f>IF(B8&lt;&gt;"",IFERROR(VLOOKUP(B8,SignOnSheet!$D$5:$K$40,2,FALSE),"NON_LISTED"),"")</f>
        <v>0</v>
      </c>
      <c r="J8" s="18">
        <f t="shared" si="0"/>
        <v>3015</v>
      </c>
      <c r="K8" s="19">
        <f t="shared" si="1"/>
        <v>10</v>
      </c>
      <c r="L8" s="19">
        <f t="shared" si="2"/>
        <v>753.75</v>
      </c>
      <c r="M8" s="18">
        <f>IF(ISTEXT(C8),SignOnSheet!$U$44+1,IF(C8&lt;&gt;"",IFERROR(IF(L8&gt;0,RANK(L8,IF(L$6:L$56&gt;0,L$6:L$56,),1)-COUNTIF(L$6:L$56,"=0"),IF(L8&lt;&gt;"",SignOnSheet!$U$44+1,0)),0),""))</f>
        <v>4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5">
      <c r="A9" s="17">
        <f t="shared" si="3"/>
        <v>3</v>
      </c>
      <c r="B9" s="11">
        <v>2749</v>
      </c>
      <c r="C9" s="11">
        <v>5045</v>
      </c>
      <c r="D9" s="17" t="str">
        <f>IF(B9&lt;&gt;"",IFERROR(VLOOKUP(B9,SignOnSheet!$D$5:$N$40,7,FALSE),"NON_LISTED"),"")</f>
        <v>Tony Hughes-Richard Stanley</v>
      </c>
      <c r="E9" s="18" t="str">
        <f>IF(B9&lt;&gt;"",IFERROR(VLOOKUP(B9,SignOnSheet!$D$5:$K$40,3,FALSE),"NON_LISTED"),"")</f>
        <v>Hobie Tiger 18</v>
      </c>
      <c r="F9" s="18">
        <f>IF(B9&lt;&gt;"",IFERROR(VLOOKUP(B9,SignOnSheet!$D$5:$K$40,4,FALSE),"NON_LISTED"),"")</f>
        <v>1</v>
      </c>
      <c r="G9" s="18" t="str">
        <f>IF(B9&lt;&gt;"",IFERROR(VLOOKUP(B9,SignOnSheet!$D$5:$K$40,5,FALSE),"NON_LISTED"),"")</f>
        <v>A</v>
      </c>
      <c r="H9" s="18">
        <f>IF(B9&lt;&gt;"",IFERROR(VLOOKUP(B9,SignOnSheet!$D$5:$K$40,6,FALSE),"NON_LISTED"),"")</f>
        <v>4</v>
      </c>
      <c r="I9" s="39">
        <f>IF(B9&lt;&gt;"",IFERROR(VLOOKUP(B9,SignOnSheet!$D$5:$K$40,2,FALSE),"NON_LISTED"),"")</f>
        <v>0</v>
      </c>
      <c r="J9" s="18">
        <f t="shared" si="0"/>
        <v>3045</v>
      </c>
      <c r="K9" s="19">
        <f t="shared" si="1"/>
        <v>11</v>
      </c>
      <c r="L9" s="19">
        <f t="shared" si="2"/>
        <v>761.25</v>
      </c>
      <c r="M9" s="18">
        <f>IF(ISTEXT(C9),SignOnSheet!$U$44+1,IF(C9&lt;&gt;"",IFERROR(IF(L9&gt;0,RANK(L9,IF(L$6:L$56&gt;0,L$6:L$56,),1)-COUNTIF(L$6:L$56,"=0"),IF(L9&lt;&gt;"",SignOnSheet!$U$44+1,0)),0),""))</f>
        <v>5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5">
      <c r="A10" s="17">
        <f t="shared" si="3"/>
        <v>4</v>
      </c>
      <c r="B10" s="11">
        <v>2643</v>
      </c>
      <c r="C10" s="11">
        <v>5109</v>
      </c>
      <c r="D10" s="17" t="str">
        <f>IF(B10&lt;&gt;"",IFERROR(VLOOKUP(B10,SignOnSheet!$D$5:$N$40,7,FALSE),"NON_LISTED"),"")</f>
        <v>Paresh Patel-Matt Olivier</v>
      </c>
      <c r="E10" s="18" t="str">
        <f>IF(B10&lt;&gt;"",IFERROR(VLOOKUP(B10,SignOnSheet!$D$5:$K$40,3,FALSE),"NON_LISTED"),"")</f>
        <v>Hobie Tiger 18</v>
      </c>
      <c r="F10" s="18">
        <f>IF(B10&lt;&gt;"",IFERROR(VLOOKUP(B10,SignOnSheet!$D$5:$K$40,4,FALSE),"NON_LISTED"),"")</f>
        <v>1</v>
      </c>
      <c r="G10" s="18" t="str">
        <f>IF(B10&lt;&gt;"",IFERROR(VLOOKUP(B10,SignOnSheet!$D$5:$K$40,5,FALSE),"NON_LISTED"),"")</f>
        <v>A</v>
      </c>
      <c r="H10" s="18">
        <f>IF(B10&lt;&gt;"",IFERROR(VLOOKUP(B10,SignOnSheet!$D$5:$K$40,6,FALSE),"NON_LISTED"),"")</f>
        <v>4</v>
      </c>
      <c r="I10" s="39">
        <f>IF(B10&lt;&gt;"",IFERROR(VLOOKUP(B10,SignOnSheet!$D$5:$K$40,2,FALSE),"NON_LISTED"),"")</f>
        <v>0</v>
      </c>
      <c r="J10" s="18">
        <f t="shared" si="0"/>
        <v>3069</v>
      </c>
      <c r="K10" s="19">
        <f t="shared" si="1"/>
        <v>13</v>
      </c>
      <c r="L10" s="19">
        <f t="shared" si="2"/>
        <v>767.25</v>
      </c>
      <c r="M10" s="18">
        <f>IF(ISTEXT(C10),SignOnSheet!$U$44+1,IF(C10&lt;&gt;"",IFERROR(IF(L10&gt;0,RANK(L10,IF(L$6:L$56&gt;0,L$6:L$56,),1)-COUNTIF(L$6:L$56,"=0"),IF(L10&lt;&gt;"",SignOnSheet!$U$44+1,0)),0),""))</f>
        <v>7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5">
      <c r="A11" s="17">
        <f t="shared" si="3"/>
        <v>5</v>
      </c>
      <c r="B11" s="11">
        <v>2742</v>
      </c>
      <c r="C11" s="11">
        <v>5153</v>
      </c>
      <c r="D11" s="17" t="str">
        <f>IF(B11&lt;&gt;"",IFERROR(VLOOKUP(B11,SignOnSheet!$D$5:$N$40,7,FALSE),"NON_LISTED"),"")</f>
        <v>Roland van de Ven-Peter Scheren</v>
      </c>
      <c r="E11" s="18" t="str">
        <f>IF(B11&lt;&gt;"",IFERROR(VLOOKUP(B11,SignOnSheet!$D$5:$K$40,3,FALSE),"NON_LISTED"),"")</f>
        <v>Hobie Tiger 18</v>
      </c>
      <c r="F11" s="18">
        <f>IF(B11&lt;&gt;"",IFERROR(VLOOKUP(B11,SignOnSheet!$D$5:$K$40,4,FALSE),"NON_LISTED"),"")</f>
        <v>1</v>
      </c>
      <c r="G11" s="18" t="str">
        <f>IF(B11&lt;&gt;"",IFERROR(VLOOKUP(B11,SignOnSheet!$D$5:$K$40,5,FALSE),"NON_LISTED"),"")</f>
        <v>A</v>
      </c>
      <c r="H11" s="18">
        <f>IF(B11&lt;&gt;"",IFERROR(VLOOKUP(B11,SignOnSheet!$D$5:$K$40,6,FALSE),"NON_LISTED"),"")</f>
        <v>4</v>
      </c>
      <c r="I11" s="39">
        <f>IF(B11&lt;&gt;"",IFERROR(VLOOKUP(B11,SignOnSheet!$D$5:$K$40,2,FALSE),"NON_LISTED"),"")</f>
        <v>0</v>
      </c>
      <c r="J11" s="18">
        <f t="shared" si="0"/>
        <v>3113</v>
      </c>
      <c r="K11" s="19">
        <f t="shared" si="1"/>
        <v>15</v>
      </c>
      <c r="L11" s="19">
        <f t="shared" si="2"/>
        <v>778.25</v>
      </c>
      <c r="M11" s="18">
        <f>IF(ISTEXT(C11),SignOnSheet!$U$44+1,IF(C11&lt;&gt;"",IFERROR(IF(L11&gt;0,RANK(L11,IF(L$6:L$56&gt;0,L$6:L$56,),1)-COUNTIF(L$6:L$56,"=0"),IF(L11&lt;&gt;"",SignOnSheet!$U$44+1,0)),0),""))</f>
        <v>8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5">
      <c r="A12" s="17">
        <f t="shared" si="3"/>
        <v>6</v>
      </c>
      <c r="B12" s="11">
        <v>2751</v>
      </c>
      <c r="C12" s="11">
        <v>5312</v>
      </c>
      <c r="D12" s="17" t="str">
        <f>IF(B12&lt;&gt;"",IFERROR(VLOOKUP(B12,SignOnSheet!$D$5:$N$40,7,FALSE),"NON_LISTED"),"")</f>
        <v>Jason Reuben-Adam Lovett</v>
      </c>
      <c r="E12" s="18" t="str">
        <f>IF(B12&lt;&gt;"",IFERROR(VLOOKUP(B12,SignOnSheet!$D$5:$K$40,3,FALSE),"NON_LISTED"),"")</f>
        <v>Hobie Tiger 18</v>
      </c>
      <c r="F12" s="18">
        <f>IF(B12&lt;&gt;"",IFERROR(VLOOKUP(B12,SignOnSheet!$D$5:$K$40,4,FALSE),"NON_LISTED"),"")</f>
        <v>1</v>
      </c>
      <c r="G12" s="18" t="str">
        <f>IF(B12&lt;&gt;"",IFERROR(VLOOKUP(B12,SignOnSheet!$D$5:$K$40,5,FALSE),"NON_LISTED"),"")</f>
        <v>A</v>
      </c>
      <c r="H12" s="18">
        <f>IF(B12&lt;&gt;"",IFERROR(VLOOKUP(B12,SignOnSheet!$D$5:$K$40,6,FALSE),"NON_LISTED"),"")</f>
        <v>4</v>
      </c>
      <c r="I12" s="39">
        <f>IF(B12&lt;&gt;"",IFERROR(VLOOKUP(B12,SignOnSheet!$D$5:$K$40,2,FALSE),"NON_LISTED"),"")</f>
        <v>0</v>
      </c>
      <c r="J12" s="18">
        <f t="shared" si="0"/>
        <v>3192</v>
      </c>
      <c r="K12" s="19">
        <f t="shared" si="1"/>
        <v>19</v>
      </c>
      <c r="L12" s="19">
        <f t="shared" si="2"/>
        <v>798</v>
      </c>
      <c r="M12" s="18">
        <f>IF(ISTEXT(C12),SignOnSheet!$U$44+1,IF(C12&lt;&gt;"",IFERROR(IF(L12&gt;0,RANK(L12,IF(L$6:L$56&gt;0,L$6:L$56,),1)-COUNTIF(L$6:L$56,"=0"),IF(L12&lt;&gt;"",SignOnSheet!$U$44+1,0)),0),""))</f>
        <v>11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5">
      <c r="A13" s="17">
        <f t="shared" si="3"/>
        <v>7</v>
      </c>
      <c r="B13" s="11">
        <v>2657</v>
      </c>
      <c r="C13" s="11">
        <v>5339</v>
      </c>
      <c r="D13" s="17" t="str">
        <f>IF(B13&lt;&gt;"",IFERROR(VLOOKUP(B13,SignOnSheet!$D$5:$N$40,7,FALSE),"NON_LISTED"),"")</f>
        <v>Nick Zervos-Christian Ponnotti</v>
      </c>
      <c r="E13" s="18" t="str">
        <f>IF(B13&lt;&gt;"",IFERROR(VLOOKUP(B13,SignOnSheet!$D$5:$K$40,3,FALSE),"NON_LISTED"),"")</f>
        <v>Hobie Tiger 18</v>
      </c>
      <c r="F13" s="18">
        <f>IF(B13&lt;&gt;"",IFERROR(VLOOKUP(B13,SignOnSheet!$D$5:$K$40,4,FALSE),"NON_LISTED"),"")</f>
        <v>1</v>
      </c>
      <c r="G13" s="18" t="str">
        <f>IF(B13&lt;&gt;"",IFERROR(VLOOKUP(B13,SignOnSheet!$D$5:$K$40,5,FALSE),"NON_LISTED"),"")</f>
        <v>A</v>
      </c>
      <c r="H13" s="18">
        <f>IF(B13&lt;&gt;"",IFERROR(VLOOKUP(B13,SignOnSheet!$D$5:$K$40,6,FALSE),"NON_LISTED"),"")</f>
        <v>4</v>
      </c>
      <c r="I13" s="39">
        <f>IF(B13&lt;&gt;"",IFERROR(VLOOKUP(B13,SignOnSheet!$D$5:$K$40,2,FALSE),"NON_LISTED"),"")</f>
        <v>0</v>
      </c>
      <c r="J13" s="18">
        <f t="shared" si="0"/>
        <v>3219</v>
      </c>
      <c r="K13" s="19">
        <f t="shared" si="1"/>
        <v>21</v>
      </c>
      <c r="L13" s="19">
        <f t="shared" si="2"/>
        <v>804.75</v>
      </c>
      <c r="M13" s="18">
        <f>IF(ISTEXT(C13),SignOnSheet!$U$44+1,IF(C13&lt;&gt;"",IFERROR(IF(L13&gt;0,RANK(L13,IF(L$6:L$56&gt;0,L$6:L$56,),1)-COUNTIF(L$6:L$56,"=0"),IF(L13&lt;&gt;"",SignOnSheet!$U$44+1,0)),0),""))</f>
        <v>12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5">
      <c r="A14" s="17">
        <f t="shared" si="3"/>
        <v>8</v>
      </c>
      <c r="B14" s="11">
        <v>2471</v>
      </c>
      <c r="C14" s="11">
        <v>5405</v>
      </c>
      <c r="D14" s="17" t="str">
        <f>IF(B14&lt;&gt;"",IFERROR(VLOOKUP(B14,SignOnSheet!$D$5:$N$40,7,FALSE),"NON_LISTED"),"")</f>
        <v>Mark Henderson-Shane Rumbold</v>
      </c>
      <c r="E14" s="18" t="str">
        <f>IF(B14&lt;&gt;"",IFERROR(VLOOKUP(B14,SignOnSheet!$D$5:$K$40,3,FALSE),"NON_LISTED"),"")</f>
        <v>Hobie Tiger 18</v>
      </c>
      <c r="F14" s="18">
        <f>IF(B14&lt;&gt;"",IFERROR(VLOOKUP(B14,SignOnSheet!$D$5:$K$40,4,FALSE),"NON_LISTED"),"")</f>
        <v>1</v>
      </c>
      <c r="G14" s="18" t="str">
        <f>IF(B14&lt;&gt;"",IFERROR(VLOOKUP(B14,SignOnSheet!$D$5:$K$40,5,FALSE),"NON_LISTED"),"")</f>
        <v>A</v>
      </c>
      <c r="H14" s="18">
        <f>IF(B14&lt;&gt;"",IFERROR(VLOOKUP(B14,SignOnSheet!$D$5:$K$40,6,FALSE),"NON_LISTED"),"")</f>
        <v>4</v>
      </c>
      <c r="I14" s="39">
        <f>IF(B14&lt;&gt;"",IFERROR(VLOOKUP(B14,SignOnSheet!$D$5:$K$40,2,FALSE),"NON_LISTED"),"")</f>
        <v>0</v>
      </c>
      <c r="J14" s="18">
        <f t="shared" si="0"/>
        <v>3245</v>
      </c>
      <c r="K14" s="19">
        <f t="shared" si="1"/>
        <v>22</v>
      </c>
      <c r="L14" s="19">
        <f t="shared" si="2"/>
        <v>811.25</v>
      </c>
      <c r="M14" s="18">
        <f>IF(ISTEXT(C14),SignOnSheet!$U$44+1,IF(C14&lt;&gt;"",IFERROR(IF(L14&gt;0,RANK(L14,IF(L$6:L$56&gt;0,L$6:L$56,),1)-COUNTIF(L$6:L$56,"=0"),IF(L14&lt;&gt;"",SignOnSheet!$U$44+1,0)),0),""))</f>
        <v>14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5">
      <c r="A15" s="17">
        <f t="shared" si="3"/>
        <v>9</v>
      </c>
      <c r="B15" s="11">
        <v>1659</v>
      </c>
      <c r="C15" s="11">
        <v>5632</v>
      </c>
      <c r="D15" s="17" t="str">
        <f>IF(B15&lt;&gt;"",IFERROR(VLOOKUP(B15,SignOnSheet!$D$5:$N$40,7,FALSE),"NON_LISTED"),"")</f>
        <v>Michael Sulzer-Andreas Schmidt</v>
      </c>
      <c r="E15" s="18" t="str">
        <f>IF(B15&lt;&gt;"",IFERROR(VLOOKUP(B15,SignOnSheet!$D$5:$K$40,3,FALSE),"NON_LISTED"),"")</f>
        <v>Nacra F18 Infusion</v>
      </c>
      <c r="F15" s="18">
        <f>IF(B15&lt;&gt;"",IFERROR(VLOOKUP(B15,SignOnSheet!$D$5:$K$40,4,FALSE),"NON_LISTED"),"")</f>
        <v>1</v>
      </c>
      <c r="G15" s="18" t="str">
        <f>IF(B15&lt;&gt;"",IFERROR(VLOOKUP(B15,SignOnSheet!$D$5:$K$40,5,FALSE),"NON_LISTED"),"")</f>
        <v>A</v>
      </c>
      <c r="H15" s="18">
        <f>IF(B15&lt;&gt;"",IFERROR(VLOOKUP(B15,SignOnSheet!$D$5:$K$40,6,FALSE),"NON_LISTED"),"")</f>
        <v>4</v>
      </c>
      <c r="I15" s="39">
        <f>IF(B15&lt;&gt;"",IFERROR(VLOOKUP(B15,SignOnSheet!$D$5:$K$40,2,FALSE),"NON_LISTED"),"")</f>
        <v>0</v>
      </c>
      <c r="J15" s="18">
        <f t="shared" si="0"/>
        <v>3392</v>
      </c>
      <c r="K15" s="19">
        <f t="shared" si="1"/>
        <v>26</v>
      </c>
      <c r="L15" s="19">
        <f t="shared" si="2"/>
        <v>848</v>
      </c>
      <c r="M15" s="18">
        <f>IF(ISTEXT(C15),SignOnSheet!$U$44+1,IF(C15&lt;&gt;"",IFERROR(IF(L15&gt;0,RANK(L15,IF(L$6:L$56&gt;0,L$6:L$56,),1)-COUNTIF(L$6:L$56,"=0"),IF(L15&lt;&gt;"",SignOnSheet!$U$44+1,0)),0),""))</f>
        <v>18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5">
      <c r="A16" s="17">
        <f t="shared" si="3"/>
        <v>10</v>
      </c>
      <c r="B16" s="11">
        <v>2126</v>
      </c>
      <c r="C16" s="11">
        <v>5915</v>
      </c>
      <c r="D16" s="17" t="str">
        <f>IF(B16&lt;&gt;"",IFERROR(VLOOKUP(B16,SignOnSheet!$D$5:$N$40,7,FALSE),"NON_LISTED"),"")</f>
        <v>Tony Norris-Tina Plattner</v>
      </c>
      <c r="E16" s="18" t="str">
        <f>IF(B16&lt;&gt;"",IFERROR(VLOOKUP(B16,SignOnSheet!$D$5:$K$40,3,FALSE),"NON_LISTED"),"")</f>
        <v>Hobie Tiger 18</v>
      </c>
      <c r="F16" s="18">
        <f>IF(B16&lt;&gt;"",IFERROR(VLOOKUP(B16,SignOnSheet!$D$5:$K$40,4,FALSE),"NON_LISTED"),"")</f>
        <v>1</v>
      </c>
      <c r="G16" s="18" t="str">
        <f>IF(B16&lt;&gt;"",IFERROR(VLOOKUP(B16,SignOnSheet!$D$5:$K$40,5,FALSE),"NON_LISTED"),"")</f>
        <v>A</v>
      </c>
      <c r="H16" s="18">
        <f>IF(B16&lt;&gt;"",IFERROR(VLOOKUP(B16,SignOnSheet!$D$5:$K$40,6,FALSE),"NON_LISTED"),"")</f>
        <v>4</v>
      </c>
      <c r="I16" s="39">
        <f>IF(B16&lt;&gt;"",IFERROR(VLOOKUP(B16,SignOnSheet!$D$5:$K$40,2,FALSE),"NON_LISTED"),"")</f>
        <v>0</v>
      </c>
      <c r="J16" s="18">
        <f t="shared" si="0"/>
        <v>3555</v>
      </c>
      <c r="K16" s="19">
        <f t="shared" si="1"/>
        <v>27</v>
      </c>
      <c r="L16" s="19">
        <f t="shared" si="2"/>
        <v>888.75</v>
      </c>
      <c r="M16" s="18">
        <f>IF(ISTEXT(C16),SignOnSheet!$U$44+1,IF(C16&lt;&gt;"",IFERROR(IF(L16&gt;0,RANK(L16,IF(L$6:L$56&gt;0,L$6:L$56,),1)-COUNTIF(L$6:L$56,"=0"),IF(L16&lt;&gt;"",SignOnSheet!$U$44+1,0)),0),""))</f>
        <v>24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5">
      <c r="A17" s="17">
        <f t="shared" si="3"/>
        <v>11</v>
      </c>
      <c r="B17" s="11">
        <v>23</v>
      </c>
      <c r="C17" s="11">
        <v>4524</v>
      </c>
      <c r="D17" s="17" t="str">
        <f>IF(B17&lt;&gt;"",IFERROR(VLOOKUP(B17,SignOnSheet!$D$5:$N$40,7,FALSE),"NON_LISTED"),"")</f>
        <v>Garth Loudon-Robbie Edouard</v>
      </c>
      <c r="E17" s="18" t="str">
        <f>IF(B17&lt;&gt;"",IFERROR(VLOOKUP(B17,SignOnSheet!$D$5:$K$40,3,FALSE),"NON_LISTED"),"")</f>
        <v>Hobie 16</v>
      </c>
      <c r="F17" s="18">
        <f>IF(B17&lt;&gt;"",IFERROR(VLOOKUP(B17,SignOnSheet!$D$5:$K$40,4,FALSE),"NON_LISTED"),"")</f>
        <v>1.21</v>
      </c>
      <c r="G17" s="18" t="str">
        <f>IF(B17&lt;&gt;"",IFERROR(VLOOKUP(B17,SignOnSheet!$D$5:$K$40,5,FALSE),"NON_LISTED"),"")</f>
        <v>B</v>
      </c>
      <c r="H17" s="18">
        <f>IF(B17&lt;&gt;"",IFERROR(VLOOKUP(B17,SignOnSheet!$D$5:$K$40,6,FALSE),"NON_LISTED"),"")</f>
        <v>3</v>
      </c>
      <c r="I17" s="39">
        <f>IF(B17&lt;&gt;"",IFERROR(VLOOKUP(B17,SignOnSheet!$D$5:$K$40,2,FALSE),"NON_LISTED"),"")</f>
        <v>0</v>
      </c>
      <c r="J17" s="18">
        <f t="shared" si="0"/>
        <v>2724</v>
      </c>
      <c r="K17" s="19">
        <f t="shared" si="1"/>
        <v>1</v>
      </c>
      <c r="L17" s="19">
        <f t="shared" si="2"/>
        <v>750.41322314049592</v>
      </c>
      <c r="M17" s="18">
        <f>IF(ISTEXT(C17),SignOnSheet!$U$44+1,IF(C17&lt;&gt;"",IFERROR(IF(L17&gt;0,RANK(L17,IF(L$6:L$56&gt;0,L$6:L$56,),1)-COUNTIF(L$6:L$56,"=0"),IF(L17&lt;&gt;"",SignOnSheet!$U$44+1,0)),0),""))</f>
        <v>3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5">
      <c r="A18" s="17">
        <f t="shared" si="3"/>
        <v>12</v>
      </c>
      <c r="B18" s="35">
        <v>115106</v>
      </c>
      <c r="C18" s="35">
        <v>4609</v>
      </c>
      <c r="D18" s="17" t="str">
        <f>IF(B18&lt;&gt;"",IFERROR(VLOOKUP(B18,SignOnSheet!$D$5:$N$40,7,FALSE),"NON_LISTED"),"")</f>
        <v>Robert Fine-Stephanie Goodyear</v>
      </c>
      <c r="E18" s="18" t="str">
        <f>IF(B18&lt;&gt;"",IFERROR(VLOOKUP(B18,SignOnSheet!$D$5:$K$40,3,FALSE),"NON_LISTED"),"")</f>
        <v>Hobie 16</v>
      </c>
      <c r="F18" s="18">
        <f>IF(B18&lt;&gt;"",IFERROR(VLOOKUP(B18,SignOnSheet!$D$5:$K$40,4,FALSE),"NON_LISTED"),"")</f>
        <v>1.21</v>
      </c>
      <c r="G18" s="18" t="str">
        <f>IF(B18&lt;&gt;"",IFERROR(VLOOKUP(B18,SignOnSheet!$D$5:$K$40,5,FALSE),"NON_LISTED"),"")</f>
        <v>B</v>
      </c>
      <c r="H18" s="18">
        <f>IF(B18&lt;&gt;"",IFERROR(VLOOKUP(B18,SignOnSheet!$D$5:$K$40,6,FALSE),"NON_LISTED"),"")</f>
        <v>3</v>
      </c>
      <c r="I18" s="39">
        <f>IF(B18&lt;&gt;"",IFERROR(VLOOKUP(B18,SignOnSheet!$D$5:$K$40,2,FALSE),"NON_LISTED"),"")</f>
        <v>0</v>
      </c>
      <c r="J18" s="18">
        <f t="shared" si="0"/>
        <v>2769</v>
      </c>
      <c r="K18" s="19">
        <f t="shared" si="1"/>
        <v>2</v>
      </c>
      <c r="L18" s="19">
        <f t="shared" si="2"/>
        <v>762.80991735537191</v>
      </c>
      <c r="M18" s="18">
        <f>IF(ISTEXT(C18),SignOnSheet!$U$44+1,IF(C18&lt;&gt;"",IFERROR(IF(L18&gt;0,RANK(L18,IF(L$6:L$56&gt;0,L$6:L$56,),1)-COUNTIF(L$6:L$56,"=0"),IF(L18&lt;&gt;"",SignOnSheet!$U$44+1,0)),0),""))</f>
        <v>6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5">
      <c r="A19" s="17">
        <f t="shared" si="3"/>
        <v>13</v>
      </c>
      <c r="B19" s="11">
        <v>114146</v>
      </c>
      <c r="C19" s="11">
        <v>4706</v>
      </c>
      <c r="D19" s="17" t="str">
        <f>IF(B19&lt;&gt;"",IFERROR(VLOOKUP(B19,SignOnSheet!$D$5:$N$40,7,FALSE),"NON_LISTED"),"")</f>
        <v>Andrew Boyd-Kim Troll</v>
      </c>
      <c r="E19" s="18" t="str">
        <f>IF(B19&lt;&gt;"",IFERROR(VLOOKUP(B19,SignOnSheet!$D$5:$K$40,3,FALSE),"NON_LISTED"),"")</f>
        <v>Hobie 16</v>
      </c>
      <c r="F19" s="18">
        <f>IF(B19&lt;&gt;"",IFERROR(VLOOKUP(B19,SignOnSheet!$D$5:$K$40,4,FALSE),"NON_LISTED"),"")</f>
        <v>1.21</v>
      </c>
      <c r="G19" s="18" t="str">
        <f>IF(B19&lt;&gt;"",IFERROR(VLOOKUP(B19,SignOnSheet!$D$5:$K$40,5,FALSE),"NON_LISTED"),"")</f>
        <v>B</v>
      </c>
      <c r="H19" s="18">
        <f>IF(B19&lt;&gt;"",IFERROR(VLOOKUP(B19,SignOnSheet!$D$5:$K$40,6,FALSE),"NON_LISTED"),"")</f>
        <v>3</v>
      </c>
      <c r="I19" s="39">
        <f>IF(B19&lt;&gt;"",IFERROR(VLOOKUP(B19,SignOnSheet!$D$5:$K$40,2,FALSE),"NON_LISTED"),"")</f>
        <v>0</v>
      </c>
      <c r="J19" s="18">
        <f t="shared" si="0"/>
        <v>2826</v>
      </c>
      <c r="K19" s="19">
        <f t="shared" si="1"/>
        <v>3</v>
      </c>
      <c r="L19" s="19">
        <f t="shared" si="2"/>
        <v>778.512396694215</v>
      </c>
      <c r="M19" s="18">
        <f>IF(ISTEXT(C19),SignOnSheet!$U$44+1,IF(C19&lt;&gt;"",IFERROR(IF(L19&gt;0,RANK(L19,IF(L$6:L$56&gt;0,L$6:L$56,),1)-COUNTIF(L$6:L$56,"=0"),IF(L19&lt;&gt;"",SignOnSheet!$U$44+1,0)),0),""))</f>
        <v>9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5">
      <c r="A20" s="17">
        <f t="shared" si="3"/>
        <v>14</v>
      </c>
      <c r="B20" s="11">
        <v>113744</v>
      </c>
      <c r="C20" s="11">
        <v>4755</v>
      </c>
      <c r="D20" s="17" t="str">
        <f>IF(B20&lt;&gt;"",IFERROR(VLOOKUP(B20,SignOnSheet!$D$5:$N$40,7,FALSE),"NON_LISTED"),"")</f>
        <v>Grahame Southwick-Sharon Rayner</v>
      </c>
      <c r="E20" s="18" t="str">
        <f>IF(B20&lt;&gt;"",IFERROR(VLOOKUP(B20,SignOnSheet!$D$5:$K$40,3,FALSE),"NON_LISTED"),"")</f>
        <v>Hobie 16</v>
      </c>
      <c r="F20" s="18">
        <f>IF(B20&lt;&gt;"",IFERROR(VLOOKUP(B20,SignOnSheet!$D$5:$K$40,4,FALSE),"NON_LISTED"),"")</f>
        <v>1.21</v>
      </c>
      <c r="G20" s="18" t="str">
        <f>IF(B20&lt;&gt;"",IFERROR(VLOOKUP(B20,SignOnSheet!$D$5:$K$40,5,FALSE),"NON_LISTED"),"")</f>
        <v>B</v>
      </c>
      <c r="H20" s="18">
        <f>IF(B20&lt;&gt;"",IFERROR(VLOOKUP(B20,SignOnSheet!$D$5:$K$40,6,FALSE),"NON_LISTED"),"")</f>
        <v>3</v>
      </c>
      <c r="I20" s="39">
        <f>IF(B20&lt;&gt;"",IFERROR(VLOOKUP(B20,SignOnSheet!$D$5:$K$40,2,FALSE),"NON_LISTED"),"")</f>
        <v>0</v>
      </c>
      <c r="J20" s="18">
        <f t="shared" si="0"/>
        <v>2875</v>
      </c>
      <c r="K20" s="19">
        <f t="shared" si="1"/>
        <v>4</v>
      </c>
      <c r="L20" s="19">
        <f t="shared" si="2"/>
        <v>792.01101928374658</v>
      </c>
      <c r="M20" s="18">
        <f>IF(ISTEXT(C20),SignOnSheet!$U$44+1,IF(C20&lt;&gt;"",IFERROR(IF(L20&gt;0,RANK(L20,IF(L$6:L$56&gt;0,L$6:L$56,),1)-COUNTIF(L$6:L$56,"=0"),IF(L20&lt;&gt;"",SignOnSheet!$U$44+1,0)),0),""))</f>
        <v>10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5">
      <c r="A21" s="17">
        <f t="shared" si="3"/>
        <v>15</v>
      </c>
      <c r="B21" s="11">
        <v>91082</v>
      </c>
      <c r="C21" s="11">
        <v>4845</v>
      </c>
      <c r="D21" s="17" t="str">
        <f>IF(B21&lt;&gt;"",IFERROR(VLOOKUP(B21,SignOnSheet!$D$5:$N$40,7,FALSE),"NON_LISTED"),"")</f>
        <v>David Scott-Suzanne Morton</v>
      </c>
      <c r="E21" s="18" t="str">
        <f>IF(B21&lt;&gt;"",IFERROR(VLOOKUP(B21,SignOnSheet!$D$5:$K$40,3,FALSE),"NON_LISTED"),"")</f>
        <v>Hobie 16</v>
      </c>
      <c r="F21" s="18">
        <f>IF(B21&lt;&gt;"",IFERROR(VLOOKUP(B21,SignOnSheet!$D$5:$K$40,4,FALSE),"NON_LISTED"),"")</f>
        <v>1.21</v>
      </c>
      <c r="G21" s="18" t="str">
        <f>IF(B21&lt;&gt;"",IFERROR(VLOOKUP(B21,SignOnSheet!$D$5:$K$40,5,FALSE),"NON_LISTED"),"")</f>
        <v>B</v>
      </c>
      <c r="H21" s="18">
        <f>IF(B21&lt;&gt;"",IFERROR(VLOOKUP(B21,SignOnSheet!$D$5:$K$40,6,FALSE),"NON_LISTED"),"")</f>
        <v>3</v>
      </c>
      <c r="I21" s="39">
        <f>IF(B21&lt;&gt;"",IFERROR(VLOOKUP(B21,SignOnSheet!$D$5:$K$40,2,FALSE),"NON_LISTED"),"")</f>
        <v>0</v>
      </c>
      <c r="J21" s="18">
        <f t="shared" si="0"/>
        <v>2925</v>
      </c>
      <c r="K21" s="19">
        <f t="shared" si="1"/>
        <v>5</v>
      </c>
      <c r="L21" s="19">
        <f t="shared" si="2"/>
        <v>805.78512396694214</v>
      </c>
      <c r="M21" s="18">
        <f>IF(ISTEXT(C21),SignOnSheet!$U$44+1,IF(C21&lt;&gt;"",IFERROR(IF(L21&gt;0,RANK(L21,IF(L$6:L$56&gt;0,L$6:L$56,),1)-COUNTIF(L$6:L$56,"=0"),IF(L21&lt;&gt;"",SignOnSheet!$U$44+1,0)),0),""))</f>
        <v>13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5">
      <c r="A22" s="17">
        <f t="shared" si="3"/>
        <v>16</v>
      </c>
      <c r="B22" s="11">
        <v>112480</v>
      </c>
      <c r="C22" s="11">
        <v>4906</v>
      </c>
      <c r="D22" s="17" t="str">
        <f>IF(B22&lt;&gt;"",IFERROR(VLOOKUP(B22,SignOnSheet!$D$5:$N$40,7,FALSE),"NON_LISTED"),"")</f>
        <v>Craig Wood-Carrie Wood</v>
      </c>
      <c r="E22" s="18" t="str">
        <f>IF(B22&lt;&gt;"",IFERROR(VLOOKUP(B22,SignOnSheet!$D$5:$K$40,3,FALSE),"NON_LISTED"),"")</f>
        <v>Hobie 16</v>
      </c>
      <c r="F22" s="18">
        <f>IF(B22&lt;&gt;"",IFERROR(VLOOKUP(B22,SignOnSheet!$D$5:$K$40,4,FALSE),"NON_LISTED"),"")</f>
        <v>1.21</v>
      </c>
      <c r="G22" s="18" t="str">
        <f>IF(B22&lt;&gt;"",IFERROR(VLOOKUP(B22,SignOnSheet!$D$5:$K$40,5,FALSE),"NON_LISTED"),"")</f>
        <v>B</v>
      </c>
      <c r="H22" s="18">
        <f>IF(B22&lt;&gt;"",IFERROR(VLOOKUP(B22,SignOnSheet!$D$5:$K$40,6,FALSE),"NON_LISTED"),"")</f>
        <v>3</v>
      </c>
      <c r="I22" s="39">
        <f>IF(B22&lt;&gt;"",IFERROR(VLOOKUP(B22,SignOnSheet!$D$5:$K$40,2,FALSE),"NON_LISTED"),"")</f>
        <v>0</v>
      </c>
      <c r="J22" s="18">
        <f t="shared" si="0"/>
        <v>2946</v>
      </c>
      <c r="K22" s="19">
        <f t="shared" si="1"/>
        <v>6</v>
      </c>
      <c r="L22" s="19">
        <f t="shared" si="2"/>
        <v>811.57024793388427</v>
      </c>
      <c r="M22" s="18">
        <f>IF(ISTEXT(C22),SignOnSheet!$U$44+1,IF(C22&lt;&gt;"",IFERROR(IF(L22&gt;0,RANK(L22,IF(L$6:L$56&gt;0,L$6:L$56,),1)-COUNTIF(L$6:L$56,"=0"),IF(L22&lt;&gt;"",SignOnSheet!$U$44+1,0)),0),""))</f>
        <v>15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5">
      <c r="A23" s="17">
        <f t="shared" si="3"/>
        <v>17</v>
      </c>
      <c r="B23" s="11">
        <v>113344</v>
      </c>
      <c r="C23" s="11">
        <v>5014</v>
      </c>
      <c r="D23" s="17" t="str">
        <f>IF(B23&lt;&gt;"",IFERROR(VLOOKUP(B23,SignOnSheet!$D$5:$N$40,7,FALSE),"NON_LISTED"),"")</f>
        <v>Cyrille Girardin-Rob Pettit</v>
      </c>
      <c r="E23" s="18" t="str">
        <f>IF(B23&lt;&gt;"",IFERROR(VLOOKUP(B23,SignOnSheet!$D$5:$K$40,3,FALSE),"NON_LISTED"),"")</f>
        <v>Hobie 16</v>
      </c>
      <c r="F23" s="18">
        <f>IF(B23&lt;&gt;"",IFERROR(VLOOKUP(B23,SignOnSheet!$D$5:$K$40,4,FALSE),"NON_LISTED"),"")</f>
        <v>1.21</v>
      </c>
      <c r="G23" s="18" t="str">
        <f>IF(B23&lt;&gt;"",IFERROR(VLOOKUP(B23,SignOnSheet!$D$5:$K$40,5,FALSE),"NON_LISTED"),"")</f>
        <v>B</v>
      </c>
      <c r="H23" s="18">
        <f>IF(B23&lt;&gt;"",IFERROR(VLOOKUP(B23,SignOnSheet!$D$5:$K$40,6,FALSE),"NON_LISTED"),"")</f>
        <v>3</v>
      </c>
      <c r="I23" s="39">
        <f>IF(B23&lt;&gt;"",IFERROR(VLOOKUP(B23,SignOnSheet!$D$5:$K$40,2,FALSE),"NON_LISTED"),"")</f>
        <v>0</v>
      </c>
      <c r="J23" s="18">
        <f t="shared" si="0"/>
        <v>3014</v>
      </c>
      <c r="K23" s="19">
        <f t="shared" si="1"/>
        <v>9</v>
      </c>
      <c r="L23" s="19">
        <f t="shared" si="2"/>
        <v>830.30303030303037</v>
      </c>
      <c r="M23" s="18">
        <f>IF(ISTEXT(C23),SignOnSheet!$U$44+1,IF(C23&lt;&gt;"",IFERROR(IF(L23&gt;0,RANK(L23,IF(L$6:L$56&gt;0,L$6:L$56,),1)-COUNTIF(L$6:L$56,"=0"),IF(L23&lt;&gt;"",SignOnSheet!$U$44+1,0)),0),""))</f>
        <v>16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5">
      <c r="A24" s="17">
        <f t="shared" si="3"/>
        <v>18</v>
      </c>
      <c r="B24" s="11">
        <v>115081</v>
      </c>
      <c r="C24" s="11">
        <v>5051</v>
      </c>
      <c r="D24" s="17" t="str">
        <f>IF(B24&lt;&gt;"",IFERROR(VLOOKUP(B24,SignOnSheet!$D$5:$N$40,7,FALSE),"NON_LISTED"),"")</f>
        <v>Joe Bilstein-Chiara</v>
      </c>
      <c r="E24" s="18" t="str">
        <f>IF(B24&lt;&gt;"",IFERROR(VLOOKUP(B24,SignOnSheet!$D$5:$K$40,3,FALSE),"NON_LISTED"),"")</f>
        <v>Hobie 16</v>
      </c>
      <c r="F24" s="18">
        <f>IF(B24&lt;&gt;"",IFERROR(VLOOKUP(B24,SignOnSheet!$D$5:$K$40,4,FALSE),"NON_LISTED"),"")</f>
        <v>1.21</v>
      </c>
      <c r="G24" s="18" t="str">
        <f>IF(B24&lt;&gt;"",IFERROR(VLOOKUP(B24,SignOnSheet!$D$5:$K$40,5,FALSE),"NON_LISTED"),"")</f>
        <v>B</v>
      </c>
      <c r="H24" s="18">
        <f>IF(B24&lt;&gt;"",IFERROR(VLOOKUP(B24,SignOnSheet!$D$5:$K$40,6,FALSE),"NON_LISTED"),"")</f>
        <v>3</v>
      </c>
      <c r="I24" s="39">
        <f>IF(B24&lt;&gt;"",IFERROR(VLOOKUP(B24,SignOnSheet!$D$5:$K$40,2,FALSE),"NON_LISTED"),"")</f>
        <v>0</v>
      </c>
      <c r="J24" s="18">
        <f t="shared" si="0"/>
        <v>3051</v>
      </c>
      <c r="K24" s="19">
        <f t="shared" si="1"/>
        <v>12</v>
      </c>
      <c r="L24" s="19">
        <f t="shared" si="2"/>
        <v>840.49586776859508</v>
      </c>
      <c r="M24" s="18">
        <f>IF(ISTEXT(C24),SignOnSheet!$U$44+1,IF(C24&lt;&gt;"",IFERROR(IF(L24&gt;0,RANK(L24,IF(L$6:L$56&gt;0,L$6:L$56,),1)-COUNTIF(L$6:L$56,"=0"),IF(L24&lt;&gt;"",SignOnSheet!$U$44+1,0)),0),""))</f>
        <v>17</v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5">
      <c r="A25" s="17">
        <f t="shared" si="3"/>
        <v>19</v>
      </c>
      <c r="B25" s="11">
        <v>115080</v>
      </c>
      <c r="C25" s="11">
        <v>5141</v>
      </c>
      <c r="D25" s="17" t="str">
        <f>IF(B25&lt;&gt;"",IFERROR(VLOOKUP(B25,SignOnSheet!$D$5:$N$40,7,FALSE),"NON_LISTED"),"")</f>
        <v>Clementine James-Laura Kelly</v>
      </c>
      <c r="E25" s="18" t="str">
        <f>IF(B25&lt;&gt;"",IFERROR(VLOOKUP(B25,SignOnSheet!$D$5:$K$40,3,FALSE),"NON_LISTED"),"")</f>
        <v>Hobie 16</v>
      </c>
      <c r="F25" s="18">
        <f>IF(B25&lt;&gt;"",IFERROR(VLOOKUP(B25,SignOnSheet!$D$5:$K$40,4,FALSE),"NON_LISTED"),"")</f>
        <v>1.21</v>
      </c>
      <c r="G25" s="18" t="str">
        <f>IF(B25&lt;&gt;"",IFERROR(VLOOKUP(B25,SignOnSheet!$D$5:$K$40,5,FALSE),"NON_LISTED"),"")</f>
        <v>B</v>
      </c>
      <c r="H25" s="18">
        <f>IF(B25&lt;&gt;"",IFERROR(VLOOKUP(B25,SignOnSheet!$D$5:$K$40,6,FALSE),"NON_LISTED"),"")</f>
        <v>3</v>
      </c>
      <c r="I25" s="39">
        <f>IF(B25&lt;&gt;"",IFERROR(VLOOKUP(B25,SignOnSheet!$D$5:$K$40,2,FALSE),"NON_LISTED"),"")</f>
        <v>0</v>
      </c>
      <c r="J25" s="18">
        <f t="shared" si="0"/>
        <v>3101</v>
      </c>
      <c r="K25" s="19">
        <f t="shared" si="1"/>
        <v>14</v>
      </c>
      <c r="L25" s="19">
        <f t="shared" si="2"/>
        <v>854.26997245179064</v>
      </c>
      <c r="M25" s="18">
        <f>IF(ISTEXT(C25),SignOnSheet!$U$44+1,IF(C25&lt;&gt;"",IFERROR(IF(L25&gt;0,RANK(L25,IF(L$6:L$56&gt;0,L$6:L$56,),1)-COUNTIF(L$6:L$56,"=0"),IF(L25&lt;&gt;"",SignOnSheet!$U$44+1,0)),0),""))</f>
        <v>19</v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5">
      <c r="A26" s="17">
        <f t="shared" si="3"/>
        <v>20</v>
      </c>
      <c r="B26" s="11">
        <v>91071</v>
      </c>
      <c r="C26" s="11">
        <v>5232</v>
      </c>
      <c r="D26" s="17" t="str">
        <f>IF(B26&lt;&gt;"",IFERROR(VLOOKUP(B26,SignOnSheet!$D$5:$N$40,7,FALSE),"NON_LISTED"),"")</f>
        <v>Johannes Tallen-Angela Stenger</v>
      </c>
      <c r="E26" s="18" t="str">
        <f>IF(B26&lt;&gt;"",IFERROR(VLOOKUP(B26,SignOnSheet!$D$5:$K$40,3,FALSE),"NON_LISTED"),"")</f>
        <v>Hobie 16</v>
      </c>
      <c r="F26" s="18">
        <f>IF(B26&lt;&gt;"",IFERROR(VLOOKUP(B26,SignOnSheet!$D$5:$K$40,4,FALSE),"NON_LISTED"),"")</f>
        <v>1.21</v>
      </c>
      <c r="G26" s="18" t="str">
        <f>IF(B26&lt;&gt;"",IFERROR(VLOOKUP(B26,SignOnSheet!$D$5:$K$40,5,FALSE),"NON_LISTED"),"")</f>
        <v>B</v>
      </c>
      <c r="H26" s="18">
        <f>IF(B26&lt;&gt;"",IFERROR(VLOOKUP(B26,SignOnSheet!$D$5:$K$40,6,FALSE),"NON_LISTED"),"")</f>
        <v>3</v>
      </c>
      <c r="I26" s="39">
        <f>IF(B26&lt;&gt;"",IFERROR(VLOOKUP(B26,SignOnSheet!$D$5:$K$40,2,FALSE),"NON_LISTED"),"")</f>
        <v>0</v>
      </c>
      <c r="J26" s="18">
        <f t="shared" si="0"/>
        <v>3152</v>
      </c>
      <c r="K26" s="19">
        <f t="shared" si="1"/>
        <v>16</v>
      </c>
      <c r="L26" s="19">
        <f t="shared" si="2"/>
        <v>868.31955922865018</v>
      </c>
      <c r="M26" s="18">
        <f>IF(ISTEXT(C26),SignOnSheet!$U$44+1,IF(C26&lt;&gt;"",IFERROR(IF(L26&gt;0,RANK(L26,IF(L$6:L$56&gt;0,L$6:L$56,),1)-COUNTIF(L$6:L$56,"=0"),IF(L26&lt;&gt;"",SignOnSheet!$U$44+1,0)),0),""))</f>
        <v>20</v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5">
      <c r="A27" s="17">
        <f t="shared" si="3"/>
        <v>21</v>
      </c>
      <c r="B27" s="11">
        <v>115105</v>
      </c>
      <c r="C27" s="11">
        <v>5235</v>
      </c>
      <c r="D27" s="17" t="str">
        <f>IF(B27&lt;&gt;"",IFERROR(VLOOKUP(B27,SignOnSheet!$D$5:$N$40,7,FALSE),"NON_LISTED"),"")</f>
        <v>Matteaus Walcher-Adriana Mariano</v>
      </c>
      <c r="E27" s="18" t="str">
        <f>IF(B27&lt;&gt;"",IFERROR(VLOOKUP(B27,SignOnSheet!$D$5:$K$40,3,FALSE),"NON_LISTED"),"")</f>
        <v>Hobie 16</v>
      </c>
      <c r="F27" s="18">
        <f>IF(B27&lt;&gt;"",IFERROR(VLOOKUP(B27,SignOnSheet!$D$5:$K$40,4,FALSE),"NON_LISTED"),"")</f>
        <v>1.21</v>
      </c>
      <c r="G27" s="18" t="str">
        <f>IF(B27&lt;&gt;"",IFERROR(VLOOKUP(B27,SignOnSheet!$D$5:$K$40,5,FALSE),"NON_LISTED"),"")</f>
        <v>B</v>
      </c>
      <c r="H27" s="18">
        <f>IF(B27&lt;&gt;"",IFERROR(VLOOKUP(B27,SignOnSheet!$D$5:$K$40,6,FALSE),"NON_LISTED"),"")</f>
        <v>3</v>
      </c>
      <c r="I27" s="39">
        <f>IF(B27&lt;&gt;"",IFERROR(VLOOKUP(B27,SignOnSheet!$D$5:$K$40,2,FALSE),"NON_LISTED"),"")</f>
        <v>0</v>
      </c>
      <c r="J27" s="18">
        <f t="shared" si="0"/>
        <v>3155</v>
      </c>
      <c r="K27" s="19">
        <f t="shared" si="1"/>
        <v>17</v>
      </c>
      <c r="L27" s="19">
        <f t="shared" si="2"/>
        <v>869.1460055096419</v>
      </c>
      <c r="M27" s="18">
        <f>IF(ISTEXT(C27),SignOnSheet!$U$44+1,IF(C27&lt;&gt;"",IFERROR(IF(L27&gt;0,RANK(L27,IF(L$6:L$56&gt;0,L$6:L$56,),1)-COUNTIF(L$6:L$56,"=0"),IF(L27&lt;&gt;"",SignOnSheet!$U$44+1,0)),0),""))</f>
        <v>21</v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5">
      <c r="A28" s="17">
        <f t="shared" si="3"/>
        <v>22</v>
      </c>
      <c r="B28" s="11">
        <v>112647</v>
      </c>
      <c r="C28" s="11">
        <v>5251</v>
      </c>
      <c r="D28" s="17" t="str">
        <f>IF(B28&lt;&gt;"",IFERROR(VLOOKUP(B28,SignOnSheet!$D$5:$N$40,7,FALSE),"NON_LISTED"),"")</f>
        <v>John van der Vyver-Sam van der Vyver</v>
      </c>
      <c r="E28" s="18" t="str">
        <f>IF(B28&lt;&gt;"",IFERROR(VLOOKUP(B28,SignOnSheet!$D$5:$K$40,3,FALSE),"NON_LISTED"),"")</f>
        <v>Hobie 16</v>
      </c>
      <c r="F28" s="18">
        <f>IF(B28&lt;&gt;"",IFERROR(VLOOKUP(B28,SignOnSheet!$D$5:$K$40,4,FALSE),"NON_LISTED"),"")</f>
        <v>1.21</v>
      </c>
      <c r="G28" s="18" t="str">
        <f>IF(B28&lt;&gt;"",IFERROR(VLOOKUP(B28,SignOnSheet!$D$5:$K$40,5,FALSE),"NON_LISTED"),"")</f>
        <v>B</v>
      </c>
      <c r="H28" s="18">
        <f>IF(B28&lt;&gt;"",IFERROR(VLOOKUP(B28,SignOnSheet!$D$5:$K$40,6,FALSE),"NON_LISTED"),"")</f>
        <v>3</v>
      </c>
      <c r="I28" s="39">
        <f>IF(B28&lt;&gt;"",IFERROR(VLOOKUP(B28,SignOnSheet!$D$5:$K$40,2,FALSE),"NON_LISTED"),"")</f>
        <v>0</v>
      </c>
      <c r="J28" s="18">
        <f t="shared" si="0"/>
        <v>3171</v>
      </c>
      <c r="K28" s="19">
        <f t="shared" si="1"/>
        <v>18</v>
      </c>
      <c r="L28" s="19">
        <f t="shared" si="2"/>
        <v>873.55371900826447</v>
      </c>
      <c r="M28" s="18">
        <f>IF(ISTEXT(C28),SignOnSheet!$U$44+1,IF(C28&lt;&gt;"",IFERROR(IF(L28&gt;0,RANK(L28,IF(L$6:L$56&gt;0,L$6:L$56,),1)-COUNTIF(L$6:L$56,"=0"),IF(L28&lt;&gt;"",SignOnSheet!$U$44+1,0)),0),""))</f>
        <v>22</v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5">
      <c r="A29" s="17">
        <f t="shared" si="3"/>
        <v>23</v>
      </c>
      <c r="B29" s="11">
        <v>112555</v>
      </c>
      <c r="C29" s="11">
        <v>5325</v>
      </c>
      <c r="D29" s="17" t="str">
        <f>IF(B29&lt;&gt;"",IFERROR(VLOOKUP(B29,SignOnSheet!$D$5:$N$40,7,FALSE),"NON_LISTED"),"")</f>
        <v>Kees De Graaf-Anna Chandler</v>
      </c>
      <c r="E29" s="18" t="str">
        <f>IF(B29&lt;&gt;"",IFERROR(VLOOKUP(B29,SignOnSheet!$D$5:$K$40,3,FALSE),"NON_LISTED"),"")</f>
        <v>Hobie 16</v>
      </c>
      <c r="F29" s="18">
        <f>IF(B29&lt;&gt;"",IFERROR(VLOOKUP(B29,SignOnSheet!$D$5:$K$40,4,FALSE),"NON_LISTED"),"")</f>
        <v>1.21</v>
      </c>
      <c r="G29" s="18" t="str">
        <f>IF(B29&lt;&gt;"",IFERROR(VLOOKUP(B29,SignOnSheet!$D$5:$K$40,5,FALSE),"NON_LISTED"),"")</f>
        <v>B</v>
      </c>
      <c r="H29" s="18">
        <f>IF(B29&lt;&gt;"",IFERROR(VLOOKUP(B29,SignOnSheet!$D$5:$K$40,6,FALSE),"NON_LISTED"),"")</f>
        <v>3</v>
      </c>
      <c r="I29" s="39">
        <f>IF(B29&lt;&gt;"",IFERROR(VLOOKUP(B29,SignOnSheet!$D$5:$K$40,2,FALSE),"NON_LISTED"),"")</f>
        <v>0</v>
      </c>
      <c r="J29" s="18">
        <f t="shared" si="0"/>
        <v>3205</v>
      </c>
      <c r="K29" s="19">
        <f t="shared" si="1"/>
        <v>20</v>
      </c>
      <c r="L29" s="19">
        <f t="shared" si="2"/>
        <v>882.92011019283746</v>
      </c>
      <c r="M29" s="18">
        <f>IF(ISTEXT(C29),SignOnSheet!$U$44+1,IF(C29&lt;&gt;"",IFERROR(IF(L29&gt;0,RANK(L29,IF(L$6:L$56&gt;0,L$6:L$56,),1)-COUNTIF(L$6:L$56,"=0"),IF(L29&lt;&gt;"",SignOnSheet!$U$44+1,0)),0),""))</f>
        <v>23</v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5">
      <c r="A30" s="17">
        <f t="shared" si="3"/>
        <v>24</v>
      </c>
      <c r="B30" s="11">
        <v>108961</v>
      </c>
      <c r="C30" s="11">
        <v>5411</v>
      </c>
      <c r="D30" s="17" t="str">
        <f>IF(B30&lt;&gt;"",IFERROR(VLOOKUP(B30,SignOnSheet!$D$5:$N$40,7,FALSE),"NON_LISTED"),"")</f>
        <v>Sarah Scott-Justin Hoon</v>
      </c>
      <c r="E30" s="18" t="str">
        <f>IF(B30&lt;&gt;"",IFERROR(VLOOKUP(B30,SignOnSheet!$D$5:$K$40,3,FALSE),"NON_LISTED"),"")</f>
        <v>Hobie 16</v>
      </c>
      <c r="F30" s="18">
        <f>IF(B30&lt;&gt;"",IFERROR(VLOOKUP(B30,SignOnSheet!$D$5:$K$40,4,FALSE),"NON_LISTED"),"")</f>
        <v>1.21</v>
      </c>
      <c r="G30" s="18" t="str">
        <f>IF(B30&lt;&gt;"",IFERROR(VLOOKUP(B30,SignOnSheet!$D$5:$K$40,5,FALSE),"NON_LISTED"),"")</f>
        <v>B</v>
      </c>
      <c r="H30" s="18">
        <f>IF(B30&lt;&gt;"",IFERROR(VLOOKUP(B30,SignOnSheet!$D$5:$K$40,6,FALSE),"NON_LISTED"),"")</f>
        <v>3</v>
      </c>
      <c r="I30" s="39">
        <f>IF(B30&lt;&gt;"",IFERROR(VLOOKUP(B30,SignOnSheet!$D$5:$K$40,2,FALSE),"NON_LISTED"),"")</f>
        <v>0</v>
      </c>
      <c r="J30" s="18">
        <f t="shared" si="0"/>
        <v>3251</v>
      </c>
      <c r="K30" s="19">
        <f t="shared" si="1"/>
        <v>23</v>
      </c>
      <c r="L30" s="19">
        <f t="shared" si="2"/>
        <v>895.59228650137754</v>
      </c>
      <c r="M30" s="18">
        <f>IF(ISTEXT(C30),SignOnSheet!$U$44+1,IF(C30&lt;&gt;"",IFERROR(IF(L30&gt;0,RANK(L30,IF(L$6:L$56&gt;0,L$6:L$56,),1)-COUNTIF(L$6:L$56,"=0"),IF(L30&lt;&gt;"",SignOnSheet!$U$44+1,0)),0),""))</f>
        <v>25</v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5">
      <c r="A31" s="17">
        <f t="shared" si="3"/>
        <v>25</v>
      </c>
      <c r="B31" s="11">
        <v>91070</v>
      </c>
      <c r="C31" s="11">
        <v>5509</v>
      </c>
      <c r="D31" s="17" t="str">
        <f>IF(B31&lt;&gt;"",IFERROR(VLOOKUP(B31,SignOnSheet!$D$5:$N$40,7,FALSE),"NON_LISTED"),"")</f>
        <v>Michael Winklmaier-Tanguy Garot</v>
      </c>
      <c r="E31" s="18" t="str">
        <f>IF(B31&lt;&gt;"",IFERROR(VLOOKUP(B31,SignOnSheet!$D$5:$K$40,3,FALSE),"NON_LISTED"),"")</f>
        <v>Hobie 16</v>
      </c>
      <c r="F31" s="18">
        <f>IF(B31&lt;&gt;"",IFERROR(VLOOKUP(B31,SignOnSheet!$D$5:$K$40,4,FALSE),"NON_LISTED"),"")</f>
        <v>1.21</v>
      </c>
      <c r="G31" s="18" t="str">
        <f>IF(B31&lt;&gt;"",IFERROR(VLOOKUP(B31,SignOnSheet!$D$5:$K$40,5,FALSE),"NON_LISTED"),"")</f>
        <v>B</v>
      </c>
      <c r="H31" s="18">
        <f>IF(B31&lt;&gt;"",IFERROR(VLOOKUP(B31,SignOnSheet!$D$5:$K$40,6,FALSE),"NON_LISTED"),"")</f>
        <v>3</v>
      </c>
      <c r="I31" s="39">
        <f>IF(B31&lt;&gt;"",IFERROR(VLOOKUP(B31,SignOnSheet!$D$5:$K$40,2,FALSE),"NON_LISTED"),"")</f>
        <v>0</v>
      </c>
      <c r="J31" s="18">
        <f t="shared" si="0"/>
        <v>3309</v>
      </c>
      <c r="K31" s="19">
        <f t="shared" si="1"/>
        <v>24</v>
      </c>
      <c r="L31" s="19">
        <f t="shared" si="2"/>
        <v>911.57024793388427</v>
      </c>
      <c r="M31" s="18">
        <f>IF(ISTEXT(C31),SignOnSheet!$U$44+1,IF(C31&lt;&gt;"",IFERROR(IF(L31&gt;0,RANK(L31,IF(L$6:L$56&gt;0,L$6:L$56,),1)-COUNTIF(L$6:L$56,"=0"),IF(L31&lt;&gt;"",SignOnSheet!$U$44+1,0)),0),""))</f>
        <v>26</v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5">
      <c r="A32" s="17">
        <f t="shared" si="3"/>
        <v>26</v>
      </c>
      <c r="B32" s="11">
        <v>112608</v>
      </c>
      <c r="C32" s="11">
        <v>5534</v>
      </c>
      <c r="D32" s="17" t="str">
        <f>IF(B32&lt;&gt;"",IFERROR(VLOOKUP(B32,SignOnSheet!$D$5:$N$40,7,FALSE),"NON_LISTED"),"")</f>
        <v>Charles Desmarquest-Savannah Desmarquest</v>
      </c>
      <c r="E32" s="18" t="str">
        <f>IF(B32&lt;&gt;"",IFERROR(VLOOKUP(B32,SignOnSheet!$D$5:$K$40,3,FALSE),"NON_LISTED"),"")</f>
        <v>Hobie 16</v>
      </c>
      <c r="F32" s="18">
        <f>IF(B32&lt;&gt;"",IFERROR(VLOOKUP(B32,SignOnSheet!$D$5:$K$40,4,FALSE),"NON_LISTED"),"")</f>
        <v>1.21</v>
      </c>
      <c r="G32" s="18" t="str">
        <f>IF(B32&lt;&gt;"",IFERROR(VLOOKUP(B32,SignOnSheet!$D$5:$K$40,5,FALSE),"NON_LISTED"),"")</f>
        <v>B</v>
      </c>
      <c r="H32" s="18">
        <f>IF(B32&lt;&gt;"",IFERROR(VLOOKUP(B32,SignOnSheet!$D$5:$K$40,6,FALSE),"NON_LISTED"),"")</f>
        <v>3</v>
      </c>
      <c r="I32" s="39">
        <f>IF(B32&lt;&gt;"",IFERROR(VLOOKUP(B32,SignOnSheet!$D$5:$K$40,2,FALSE),"NON_LISTED"),"")</f>
        <v>0</v>
      </c>
      <c r="J32" s="18">
        <f t="shared" si="0"/>
        <v>3334</v>
      </c>
      <c r="K32" s="19">
        <f t="shared" si="1"/>
        <v>25</v>
      </c>
      <c r="L32" s="19">
        <f t="shared" si="2"/>
        <v>918.45730027548223</v>
      </c>
      <c r="M32" s="18">
        <f>IF(ISTEXT(C32),SignOnSheet!$U$44+1,IF(C32&lt;&gt;"",IFERROR(IF(L32&gt;0,RANK(L32,IF(L$6:L$56&gt;0,L$6:L$56,),1)-COUNTIF(L$6:L$56,"=0"),IF(L32&lt;&gt;"",SignOnSheet!$U$44+1,0)),0),""))</f>
        <v>27</v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5">
      <c r="A33" s="17">
        <f t="shared" si="3"/>
        <v>27</v>
      </c>
      <c r="B33" s="11">
        <v>112607</v>
      </c>
      <c r="C33" s="11">
        <v>6120</v>
      </c>
      <c r="D33" s="17" t="str">
        <f>IF(B33&lt;&gt;"",IFERROR(VLOOKUP(B33,SignOnSheet!$D$5:$N$40,7,FALSE),"NON_LISTED"),"")</f>
        <v>Nassor Alamki-Machano Mussa</v>
      </c>
      <c r="E33" s="18" t="str">
        <f>IF(B33&lt;&gt;"",IFERROR(VLOOKUP(B33,SignOnSheet!$D$5:$K$40,3,FALSE),"NON_LISTED"),"")</f>
        <v>Hobie 16</v>
      </c>
      <c r="F33" s="18">
        <f>IF(B33&lt;&gt;"",IFERROR(VLOOKUP(B33,SignOnSheet!$D$5:$K$40,4,FALSE),"NON_LISTED"),"")</f>
        <v>1.21</v>
      </c>
      <c r="G33" s="18" t="str">
        <f>IF(B33&lt;&gt;"",IFERROR(VLOOKUP(B33,SignOnSheet!$D$5:$K$40,5,FALSE),"NON_LISTED"),"")</f>
        <v>B</v>
      </c>
      <c r="H33" s="18">
        <f>IF(B33&lt;&gt;"",IFERROR(VLOOKUP(B33,SignOnSheet!$D$5:$K$40,6,FALSE),"NON_LISTED"),"")</f>
        <v>3</v>
      </c>
      <c r="I33" s="39">
        <f>IF(B33&lt;&gt;"",IFERROR(VLOOKUP(B33,SignOnSheet!$D$5:$K$40,2,FALSE),"NON_LISTED"),"")</f>
        <v>0</v>
      </c>
      <c r="J33" s="18">
        <f t="shared" si="0"/>
        <v>3680</v>
      </c>
      <c r="K33" s="19">
        <f t="shared" si="1"/>
        <v>28</v>
      </c>
      <c r="L33" s="19">
        <f t="shared" si="2"/>
        <v>1013.7741046831957</v>
      </c>
      <c r="M33" s="18">
        <f>IF(ISTEXT(C33),SignOnSheet!$U$44+1,IF(C33&lt;&gt;"",IFERROR(IF(L33&gt;0,RANK(L33,IF(L$6:L$56&gt;0,L$6:L$56,),1)-COUNTIF(L$6:L$56,"=0"),IF(L33&lt;&gt;"",SignOnSheet!$U$44+1,0)),0),""))</f>
        <v>28</v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5">
      <c r="A34" s="17">
        <f t="shared" si="3"/>
        <v>28</v>
      </c>
      <c r="B34" s="11"/>
      <c r="C34" s="11"/>
      <c r="D34" s="17" t="str">
        <f>IF(B34&lt;&gt;"",IFERROR(VLOOKUP(B34,SignOnSheet!$D$5:$N$40,7,FALSE),"NON_LISTED"),"")</f>
        <v/>
      </c>
      <c r="E34" s="18" t="str">
        <f>IF(B34&lt;&gt;"",IFERROR(VLOOKUP(B34,SignOnSheet!$D$5:$K$40,3,FALSE),"NON_LISTED"),"")</f>
        <v/>
      </c>
      <c r="F34" s="18" t="str">
        <f>IF(B34&lt;&gt;"",IFERROR(VLOOKUP(B34,SignOnSheet!$D$5:$K$40,4,FALSE),"NON_LISTED"),"")</f>
        <v/>
      </c>
      <c r="G34" s="18" t="str">
        <f>IF(B34&lt;&gt;"",IFERROR(VLOOKUP(B34,SignOnSheet!$D$5:$K$40,5,FALSE),"NON_LISTED"),"")</f>
        <v/>
      </c>
      <c r="H34" s="18" t="str">
        <f>IF(B34&lt;&gt;"",IFERROR(VLOOKUP(B34,SignOnSheet!$D$5:$K$40,6,FALSE),"NON_LISTED"),"")</f>
        <v/>
      </c>
      <c r="I34" s="39" t="str">
        <f>IF(B34&lt;&gt;"",IFERROR(VLOOKUP(B34,SignOnSheet!$D$5:$K$40,2,FALSE),"NON_LISTED"),"")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IF(ISTEXT(C34),SignOnSheet!$U$44+1,IF(C34&lt;&gt;"",IFERROR(IF(L34&gt;0,RANK(L34,IF(L$6:L$56&gt;0,L$6:L$56,),1)-COUNTIF(L$6:L$56,"=0"),IF(L34&lt;&gt;"",SignOnSheet!$U$44+1,0)),0),""))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5">
      <c r="A35" s="17">
        <f t="shared" si="3"/>
        <v>29</v>
      </c>
      <c r="B35" s="11"/>
      <c r="C35" s="11"/>
      <c r="D35" s="17" t="str">
        <f>IF(B35&lt;&gt;"",IFERROR(VLOOKUP(B35,SignOnSheet!$D$5:$N$40,7,FALSE),"NON_LISTED"),"")</f>
        <v/>
      </c>
      <c r="E35" s="18" t="str">
        <f>IF(B35&lt;&gt;"",IFERROR(VLOOKUP(B35,SignOnSheet!$D$5:$K$40,3,FALSE),"NON_LISTED"),"")</f>
        <v/>
      </c>
      <c r="F35" s="18" t="str">
        <f>IF(B35&lt;&gt;"",IFERROR(VLOOKUP(B35,SignOnSheet!$D$5:$K$40,4,FALSE),"NON_LISTED"),"")</f>
        <v/>
      </c>
      <c r="G35" s="18" t="str">
        <f>IF(B35&lt;&gt;"",IFERROR(VLOOKUP(B35,SignOnSheet!$D$5:$K$40,5,FALSE),"NON_LISTED"),"")</f>
        <v/>
      </c>
      <c r="H35" s="18" t="str">
        <f>IF(B35&lt;&gt;"",IFERROR(VLOOKUP(B35,SignOnSheet!$D$5:$K$40,6,FALSE),"NON_LISTED"),"")</f>
        <v/>
      </c>
      <c r="I35" s="39" t="str">
        <f>IF(B35&lt;&gt;"",IFERROR(VLOOKUP(B35,SignOnSheet!$D$5:$K$40,2,FALSE),"NON_LISTED"),"")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IF(ISTEXT(C35),SignOnSheet!$U$44+1,IF(C35&lt;&gt;"",IFERROR(IF(L35&gt;0,RANK(L35,IF(L$6:L$56&gt;0,L$6:L$56,),1)-COUNTIF(L$6:L$56,"=0"),IF(L35&lt;&gt;"",SignOnSheet!$U$44+1,0)),0),""))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5">
      <c r="A36" s="17">
        <f t="shared" si="3"/>
        <v>30</v>
      </c>
      <c r="B36" s="11"/>
      <c r="C36" s="11"/>
      <c r="D36" s="17" t="str">
        <f>IF(B36&lt;&gt;"",IFERROR(VLOOKUP(B36,SignOnSheet!$D$5:$N$40,7,FALSE),"NON_LISTED"),"")</f>
        <v/>
      </c>
      <c r="E36" s="18" t="str">
        <f>IF(B36&lt;&gt;"",IFERROR(VLOOKUP(B36,SignOnSheet!$D$5:$K$40,3,FALSE),"NON_LISTED"),"")</f>
        <v/>
      </c>
      <c r="F36" s="18" t="str">
        <f>IF(B36&lt;&gt;"",IFERROR(VLOOKUP(B36,SignOnSheet!$D$5:$K$40,4,FALSE),"NON_LISTED"),"")</f>
        <v/>
      </c>
      <c r="G36" s="18" t="str">
        <f>IF(B36&lt;&gt;"",IFERROR(VLOOKUP(B36,SignOnSheet!$D$5:$K$40,5,FALSE),"NON_LISTED"),"")</f>
        <v/>
      </c>
      <c r="H36" s="18" t="str">
        <f>IF(B36&lt;&gt;"",IFERROR(VLOOKUP(B36,SignOnSheet!$D$5:$K$40,6,FALSE),"NON_LISTED"),"")</f>
        <v/>
      </c>
      <c r="I36" s="39" t="str">
        <f>IF(B36&lt;&gt;"",IFERROR(VLOOKUP(B36,SignOnSheet!$D$5:$K$40,2,FALSE),"NON_LISTED"),"")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IF(ISTEXT(C36),SignOnSheet!$U$44+1,IF(C36&lt;&gt;"",IFERROR(IF(L36&gt;0,RANK(L36,IF(L$6:L$56&gt;0,L$6:L$56,),1)-COUNTIF(L$6:L$56,"=0"),IF(L36&lt;&gt;"",SignOnSheet!$U$44+1,0)),0),""))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5">
      <c r="A37" s="17">
        <f t="shared" si="3"/>
        <v>31</v>
      </c>
      <c r="B37" s="11"/>
      <c r="C37" s="11"/>
      <c r="D37" s="17" t="str">
        <f>IF(B37&lt;&gt;"",IFERROR(VLOOKUP(B37,SignOnSheet!$D$5:$N$40,7,FALSE),"NON_LISTED"),"")</f>
        <v/>
      </c>
      <c r="E37" s="18" t="str">
        <f>IF(B37&lt;&gt;"",IFERROR(VLOOKUP(B37,SignOnSheet!$D$5:$K$40,3,FALSE),"NON_LISTED"),"")</f>
        <v/>
      </c>
      <c r="F37" s="18" t="str">
        <f>IF(B37&lt;&gt;"",IFERROR(VLOOKUP(B37,SignOnSheet!$D$5:$K$40,4,FALSE),"NON_LISTED"),"")</f>
        <v/>
      </c>
      <c r="G37" s="18" t="str">
        <f>IF(B37&lt;&gt;"",IFERROR(VLOOKUP(B37,SignOnSheet!$D$5:$K$40,5,FALSE),"NON_LISTED"),"")</f>
        <v/>
      </c>
      <c r="H37" s="18" t="str">
        <f>IF(B37&lt;&gt;"",IFERROR(VLOOKUP(B37,SignOnSheet!$D$5:$K$40,6,FALSE),"NON_LISTED"),"")</f>
        <v/>
      </c>
      <c r="I37" s="39" t="str">
        <f>IF(B37&lt;&gt;"",IFERROR(VLOOKUP(B37,SignOnSheet!$D$5:$K$40,2,FALSE),"NON_LISTED"),"")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IF(ISTEXT(C37),SignOnSheet!$U$44+1,IF(C37&lt;&gt;"",IFERROR(IF(L37&gt;0,RANK(L37,IF(L$6:L$56&gt;0,L$6:L$56,),1)-COUNTIF(L$6:L$56,"=0"),IF(L37&lt;&gt;"",SignOnSheet!$U$44+1,0)),0),""))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5">
      <c r="A38" s="17">
        <f t="shared" si="3"/>
        <v>32</v>
      </c>
      <c r="B38" s="11"/>
      <c r="C38" s="11"/>
      <c r="D38" s="17" t="str">
        <f>IF(B38&lt;&gt;"",IFERROR(VLOOKUP(B38,SignOnSheet!$D$5:$N$40,7,FALSE),"NON_LISTED"),"")</f>
        <v/>
      </c>
      <c r="E38" s="18" t="str">
        <f>IF(B38&lt;&gt;"",IFERROR(VLOOKUP(B38,SignOnSheet!$D$5:$K$40,3,FALSE),"NON_LISTED"),"")</f>
        <v/>
      </c>
      <c r="F38" s="18" t="str">
        <f>IF(B38&lt;&gt;"",IFERROR(VLOOKUP(B38,SignOnSheet!$D$5:$K$40,4,FALSE),"NON_LISTED"),"")</f>
        <v/>
      </c>
      <c r="G38" s="18" t="str">
        <f>IF(B38&lt;&gt;"",IFERROR(VLOOKUP(B38,SignOnSheet!$D$5:$K$40,5,FALSE),"NON_LISTED"),"")</f>
        <v/>
      </c>
      <c r="H38" s="18" t="str">
        <f>IF(B38&lt;&gt;"",IFERROR(VLOOKUP(B38,SignOnSheet!$D$5:$K$40,6,FALSE),"NON_LISTED"),"")</f>
        <v/>
      </c>
      <c r="I38" s="39" t="str">
        <f>IF(B38&lt;&gt;"",IFERROR(VLOOKUP(B38,SignOnSheet!$D$5:$K$40,2,FALSE),"NON_LISTED"),"")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IF(ISTEXT(C38),SignOnSheet!$U$44+1,IF(C38&lt;&gt;"",IFERROR(IF(L38&gt;0,RANK(L38,IF(L$6:L$56&gt;0,L$6:L$56,),1)-COUNTIF(L$6:L$56,"=0"),IF(L38&lt;&gt;"",SignOnSheet!$U$44+1,0)),0),""))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5">
      <c r="A39" s="17">
        <f t="shared" si="3"/>
        <v>33</v>
      </c>
      <c r="B39" s="11"/>
      <c r="C39" s="11"/>
      <c r="D39" s="17" t="str">
        <f>IF(B39&lt;&gt;"",IFERROR(VLOOKUP(B39,SignOnSheet!$D$5:$N$40,7,FALSE),"NON_LISTED"),"")</f>
        <v/>
      </c>
      <c r="E39" s="18" t="str">
        <f>IF(B39&lt;&gt;"",IFERROR(VLOOKUP(B39,SignOnSheet!$D$5:$K$40,3,FALSE),"NON_LISTED"),"")</f>
        <v/>
      </c>
      <c r="F39" s="18" t="str">
        <f>IF(B39&lt;&gt;"",IFERROR(VLOOKUP(B39,SignOnSheet!$D$5:$K$40,4,FALSE),"NON_LISTED"),"")</f>
        <v/>
      </c>
      <c r="G39" s="18" t="str">
        <f>IF(B39&lt;&gt;"",IFERROR(VLOOKUP(B39,SignOnSheet!$D$5:$K$40,5,FALSE),"NON_LISTED"),"")</f>
        <v/>
      </c>
      <c r="H39" s="18" t="str">
        <f>IF(B39&lt;&gt;"",IFERROR(VLOOKUP(B39,SignOnSheet!$D$5:$K$40,6,FALSE),"NON_LISTED"),"")</f>
        <v/>
      </c>
      <c r="I39" s="39" t="str">
        <f>IF(B39&lt;&gt;"",IFERROR(VLOOKUP(B39,SignOnSheet!$D$5:$K$40,2,FALSE),"NON_LISTED"),"")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IF(ISTEXT(C39),SignOnSheet!$U$44+1,IF(C39&lt;&gt;"",IFERROR(IF(L39&gt;0,RANK(L39,IF(L$6:L$56&gt;0,L$6:L$56,),1)-COUNTIF(L$6:L$56,"=0"),IF(L39&lt;&gt;"",SignOnSheet!$U$44+1,0)),0),""))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5">
      <c r="A40" s="17">
        <f t="shared" ref="A40:A56" si="9">A39+1</f>
        <v>34</v>
      </c>
      <c r="B40" s="11"/>
      <c r="C40" s="11"/>
      <c r="D40" s="17" t="str">
        <f>IF(B40&lt;&gt;"",IFERROR(VLOOKUP(B40,SignOnSheet!$D$5:$N$40,7,FALSE),"NON_LISTED"),"")</f>
        <v/>
      </c>
      <c r="E40" s="18" t="str">
        <f>IF(B40&lt;&gt;"",IFERROR(VLOOKUP(B40,SignOnSheet!$D$5:$K$40,3,FALSE),"NON_LISTED"),"")</f>
        <v/>
      </c>
      <c r="F40" s="18" t="str">
        <f>IF(B40&lt;&gt;"",IFERROR(VLOOKUP(B40,SignOnSheet!$D$5:$K$40,4,FALSE),"NON_LISTED"),"")</f>
        <v/>
      </c>
      <c r="G40" s="18" t="str">
        <f>IF(B40&lt;&gt;"",IFERROR(VLOOKUP(B40,SignOnSheet!$D$5:$K$40,5,FALSE),"NON_LISTED"),"")</f>
        <v/>
      </c>
      <c r="H40" s="18" t="str">
        <f>IF(B40&lt;&gt;"",IFERROR(VLOOKUP(B40,SignOnSheet!$D$5:$K$40,6,FALSE),"NON_LISTED"),"")</f>
        <v/>
      </c>
      <c r="I40" s="39" t="str">
        <f>IF(B40&lt;&gt;"",IFERROR(VLOOKUP(B40,SignOnSheet!$D$5:$K$40,2,FALSE),"NON_LISTED"),"")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IF(ISTEXT(C40),SignOnSheet!$U$44+1,IF(C40&lt;&gt;"",IFERROR(IF(L40&gt;0,RANK(L40,IF(L$6:L$56&gt;0,L$6:L$56,),1)-COUNTIF(L$6:L$56,"=0"),IF(L40&lt;&gt;"",SignOnSheet!$U$44+1,0)),0),""))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5">
      <c r="A41" s="17">
        <f t="shared" si="9"/>
        <v>35</v>
      </c>
      <c r="B41" s="11"/>
      <c r="C41" s="11"/>
      <c r="D41" s="17" t="str">
        <f>IF(B41&lt;&gt;"",IFERROR(VLOOKUP(B41,SignOnSheet!$D$5:$N$40,7,FALSE),"NON_LISTED"),"")</f>
        <v/>
      </c>
      <c r="E41" s="18" t="str">
        <f>IF(B41&lt;&gt;"",IFERROR(VLOOKUP(B41,SignOnSheet!$D$5:$K$40,3,FALSE),"NON_LISTED"),"")</f>
        <v/>
      </c>
      <c r="F41" s="18" t="str">
        <f>IF(B41&lt;&gt;"",IFERROR(VLOOKUP(B41,SignOnSheet!$D$5:$K$40,4,FALSE),"NON_LISTED"),"")</f>
        <v/>
      </c>
      <c r="G41" s="18" t="str">
        <f>IF(B41&lt;&gt;"",IFERROR(VLOOKUP(B41,SignOnSheet!$D$5:$K$40,5,FALSE),"NON_LISTED"),"")</f>
        <v/>
      </c>
      <c r="H41" s="18" t="str">
        <f>IF(B41&lt;&gt;"",IFERROR(VLOOKUP(B41,SignOnSheet!$D$5:$K$40,6,FALSE),"NON_LISTED"),"")</f>
        <v/>
      </c>
      <c r="I41" s="27" t="str">
        <f>IF(B41&lt;&gt;"",IFERROR(VLOOKUP(B41,SignOnSheet!$D$5:$K$40,2,FALSE),"NON_LISTED"),"")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IF(ISTEXT(C41),SignOnSheet!$U$44+1,IF(C41&lt;&gt;"",IFERROR(IF(L41&gt;0,RANK(L41,IF(L$6:L$56&gt;0,L$6:L$56,),1)-COUNTIF(L$6:L$56,"=0"),IF(L41&lt;&gt;"",SignOnSheet!$U$44+1,0)),0),""))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5">
      <c r="A42" s="17">
        <f t="shared" si="9"/>
        <v>36</v>
      </c>
      <c r="B42" s="11"/>
      <c r="C42" s="11"/>
      <c r="D42" s="17" t="str">
        <f>IF(B42&lt;&gt;"",IFERROR(VLOOKUP(B42,SignOnSheet!$D$5:$N$40,7,FALSE),"NON_LISTED"),"")</f>
        <v/>
      </c>
      <c r="E42" s="18" t="str">
        <f>IF(B42&lt;&gt;"",IFERROR(VLOOKUP(B42,SignOnSheet!$D$5:$K$40,3,FALSE),"NON_LISTED"),"")</f>
        <v/>
      </c>
      <c r="F42" s="18" t="str">
        <f>IF(B42&lt;&gt;"",IFERROR(VLOOKUP(B42,SignOnSheet!$D$5:$K$40,4,FALSE),"NON_LISTED"),"")</f>
        <v/>
      </c>
      <c r="G42" s="18" t="str">
        <f>IF(B42&lt;&gt;"",IFERROR(VLOOKUP(B42,SignOnSheet!$D$5:$K$40,5,FALSE),"NON_LISTED"),"")</f>
        <v/>
      </c>
      <c r="H42" s="18" t="str">
        <f>IF(B42&lt;&gt;"",IFERROR(VLOOKUP(B42,SignOnSheet!$D$5:$K$40,6,FALSE),"NON_LISTED"),"")</f>
        <v/>
      </c>
      <c r="I42" s="27" t="str">
        <f>IF(B42&lt;&gt;"",IFERROR(VLOOKUP(B42,SignOnSheet!$D$5:$K$40,2,FALSE),"NON_LISTED"),"")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IF(ISTEXT(C42),SignOnSheet!$U$44+1,IF(C42&lt;&gt;"",IFERROR(IF(L42&gt;0,RANK(L42,IF(L$6:L$56&gt;0,L$6:L$56,),1)-COUNTIF(L$6:L$56,"=0"),IF(L42&lt;&gt;"",SignOnSheet!$U$44+1,0)),0),""))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5">
      <c r="A43" s="17">
        <f t="shared" si="9"/>
        <v>37</v>
      </c>
      <c r="B43" s="11"/>
      <c r="C43" s="11"/>
      <c r="D43" s="17" t="str">
        <f>IF(B43&lt;&gt;"",IFERROR(VLOOKUP(B43,SignOnSheet!$D$5:$N$40,7,FALSE),"NON_LISTED"),"")</f>
        <v/>
      </c>
      <c r="E43" s="18" t="str">
        <f>IF(B43&lt;&gt;"",IFERROR(VLOOKUP(B43,SignOnSheet!$D$5:$K$40,3,FALSE),"NON_LISTED"),"")</f>
        <v/>
      </c>
      <c r="F43" s="18" t="str">
        <f>IF(B43&lt;&gt;"",IFERROR(VLOOKUP(B43,SignOnSheet!$D$5:$K$40,4,FALSE),"NON_LISTED"),"")</f>
        <v/>
      </c>
      <c r="G43" s="18" t="str">
        <f>IF(B43&lt;&gt;"",IFERROR(VLOOKUP(B43,SignOnSheet!$D$5:$K$40,5,FALSE),"NON_LISTED"),"")</f>
        <v/>
      </c>
      <c r="H43" s="18" t="str">
        <f>IF(B43&lt;&gt;"",IFERROR(VLOOKUP(B43,SignOnSheet!$D$5:$K$40,6,FALSE),"NON_LISTED"),"")</f>
        <v/>
      </c>
      <c r="I43" s="27" t="str">
        <f>IF(B43&lt;&gt;"",IFERROR(VLOOKUP(B43,SignOnSheet!$D$5:$K$40,2,FALSE),"NON_LISTED"),"")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IF(ISTEXT(C43),SignOnSheet!$U$44+1,IF(C43&lt;&gt;"",IFERROR(IF(L43&gt;0,RANK(L43,IF(L$6:L$56&gt;0,L$6:L$56,),1)-COUNTIF(L$6:L$56,"=0"),IF(L43&lt;&gt;"",SignOnSheet!$U$44+1,0)),0),""))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5">
      <c r="A44" s="17">
        <f t="shared" si="9"/>
        <v>38</v>
      </c>
      <c r="B44" s="11"/>
      <c r="C44" s="11"/>
      <c r="D44" s="17" t="str">
        <f>IF(B44&lt;&gt;"",IFERROR(VLOOKUP(B44,SignOnSheet!$D$5:$N$40,7,FALSE),"NON_LISTED"),"")</f>
        <v/>
      </c>
      <c r="E44" s="18" t="str">
        <f>IF(B44&lt;&gt;"",IFERROR(VLOOKUP(B44,SignOnSheet!$D$5:$K$40,3,FALSE),"NON_LISTED"),"")</f>
        <v/>
      </c>
      <c r="F44" s="18" t="str">
        <f>IF(B44&lt;&gt;"",IFERROR(VLOOKUP(B44,SignOnSheet!$D$5:$K$40,4,FALSE),"NON_LISTED"),"")</f>
        <v/>
      </c>
      <c r="G44" s="18" t="str">
        <f>IF(B44&lt;&gt;"",IFERROR(VLOOKUP(B44,SignOnSheet!$D$5:$K$40,5,FALSE),"NON_LISTED"),"")</f>
        <v/>
      </c>
      <c r="H44" s="18" t="str">
        <f>IF(B44&lt;&gt;"",IFERROR(VLOOKUP(B44,SignOnSheet!$D$5:$K$40,6,FALSE),"NON_LISTED"),"")</f>
        <v/>
      </c>
      <c r="I44" s="27" t="str">
        <f>IF(B44&lt;&gt;"",IFERROR(VLOOKUP(B44,SignOnSheet!$D$5:$K$40,2,FALSE),"NON_LISTED"),"")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IF(ISTEXT(C44),SignOnSheet!$U$44+1,IF(C44&lt;&gt;"",IFERROR(IF(L44&gt;0,RANK(L44,IF(L$6:L$56&gt;0,L$6:L$56,),1)-COUNTIF(L$6:L$56,"=0"),IF(L44&lt;&gt;"",SignOnSheet!$U$44+1,0)),0),""))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5">
      <c r="A45" s="17">
        <f t="shared" si="9"/>
        <v>39</v>
      </c>
      <c r="B45" s="11"/>
      <c r="C45" s="11"/>
      <c r="D45" s="17" t="str">
        <f>IF(B45&lt;&gt;"",IFERROR(VLOOKUP(B45,SignOnSheet!$D$5:$N$40,7,FALSE),"NON_LISTED"),"")</f>
        <v/>
      </c>
      <c r="E45" s="18" t="str">
        <f>IF(B45&lt;&gt;"",IFERROR(VLOOKUP(B45,SignOnSheet!$D$5:$K$40,3,FALSE),"NON_LISTED"),"")</f>
        <v/>
      </c>
      <c r="F45" s="18" t="str">
        <f>IF(B45&lt;&gt;"",IFERROR(VLOOKUP(B45,SignOnSheet!$D$5:$K$40,4,FALSE),"NON_LISTED"),"")</f>
        <v/>
      </c>
      <c r="G45" s="18" t="str">
        <f>IF(B45&lt;&gt;"",IFERROR(VLOOKUP(B45,SignOnSheet!$D$5:$K$40,5,FALSE),"NON_LISTED"),"")</f>
        <v/>
      </c>
      <c r="H45" s="18" t="str">
        <f>IF(B45&lt;&gt;"",IFERROR(VLOOKUP(B45,SignOnSheet!$D$5:$K$40,6,FALSE),"NON_LISTED"),"")</f>
        <v/>
      </c>
      <c r="I45" s="27" t="str">
        <f>IF(B45&lt;&gt;"",IFERROR(VLOOKUP(B45,SignOnSheet!$D$5:$K$40,2,FALSE),"NON_LISTED"),"")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IF(ISTEXT(C45),SignOnSheet!$U$44+1,IF(C45&lt;&gt;"",IFERROR(IF(L45&gt;0,RANK(L45,IF(L$6:L$56&gt;0,L$6:L$56,),1)-COUNTIF(L$6:L$56,"=0"),IF(L45&lt;&gt;"",SignOnSheet!$U$44+1,0)),0),""))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5">
      <c r="A46" s="17">
        <f t="shared" si="9"/>
        <v>40</v>
      </c>
      <c r="B46" s="11"/>
      <c r="C46" s="11"/>
      <c r="D46" s="17" t="str">
        <f>IF(B46&lt;&gt;"",IFERROR(VLOOKUP(B46,SignOnSheet!$D$5:$N$40,7,FALSE),"NON_LISTED"),"")</f>
        <v/>
      </c>
      <c r="E46" s="18" t="str">
        <f>IF(B46&lt;&gt;"",IFERROR(VLOOKUP(B46,SignOnSheet!$D$5:$K$40,3,FALSE),"NON_LISTED"),"")</f>
        <v/>
      </c>
      <c r="F46" s="18" t="str">
        <f>IF(B46&lt;&gt;"",IFERROR(VLOOKUP(B46,SignOnSheet!$D$5:$K$40,4,FALSE),"NON_LISTED"),"")</f>
        <v/>
      </c>
      <c r="G46" s="18" t="str">
        <f>IF(B46&lt;&gt;"",IFERROR(VLOOKUP(B46,SignOnSheet!$D$5:$K$40,5,FALSE),"NON_LISTED"),"")</f>
        <v/>
      </c>
      <c r="H46" s="18" t="str">
        <f>IF(B46&lt;&gt;"",IFERROR(VLOOKUP(B46,SignOnSheet!$D$5:$K$40,6,FALSE),"NON_LISTED"),"")</f>
        <v/>
      </c>
      <c r="I46" s="27" t="str">
        <f>IF(B46&lt;&gt;"",IFERROR(VLOOKUP(B46,SignOnSheet!$D$5:$K$40,2,FALSE),"NON_LISTED"),"")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IF(ISTEXT(C46),SignOnSheet!$U$44+1,IF(C46&lt;&gt;"",IFERROR(IF(L46&gt;0,RANK(L46,IF(L$6:L$56&gt;0,L$6:L$56,),1)-COUNTIF(L$6:L$56,"=0"),IF(L46&lt;&gt;"",SignOnSheet!$U$44+1,0)),0),""))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5">
      <c r="A47" s="17">
        <f t="shared" si="9"/>
        <v>41</v>
      </c>
      <c r="B47" s="11"/>
      <c r="C47" s="11"/>
      <c r="D47" s="17" t="str">
        <f>IF(B47&lt;&gt;"",IFERROR(VLOOKUP(B47,SignOnSheet!$D$5:$N$40,7,FALSE),"NON_LISTED"),"")</f>
        <v/>
      </c>
      <c r="E47" s="18" t="str">
        <f>IF(B47&lt;&gt;"",IFERROR(VLOOKUP(B47,SignOnSheet!$D$5:$K$40,3,FALSE),"NON_LISTED"),"")</f>
        <v/>
      </c>
      <c r="F47" s="18" t="str">
        <f>IF(B47&lt;&gt;"",IFERROR(VLOOKUP(B47,SignOnSheet!$D$5:$K$40,4,FALSE),"NON_LISTED"),"")</f>
        <v/>
      </c>
      <c r="G47" s="18" t="str">
        <f>IF(B47&lt;&gt;"",IFERROR(VLOOKUP(B47,SignOnSheet!$D$5:$K$40,5,FALSE),"NON_LISTED"),"")</f>
        <v/>
      </c>
      <c r="H47" s="18" t="str">
        <f>IF(B47&lt;&gt;"",IFERROR(VLOOKUP(B47,SignOnSheet!$D$5:$K$40,6,FALSE),"NON_LISTED"),"")</f>
        <v/>
      </c>
      <c r="I47" s="27" t="str">
        <f>IF(B47&lt;&gt;"",IFERROR(VLOOKUP(B47,SignOnSheet!$D$5:$K$40,2,FALSE),"NON_LISTED"),"")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IF(ISTEXT(C47),SignOnSheet!$U$44+1,IF(C47&lt;&gt;"",IFERROR(IF(L47&gt;0,RANK(L47,IF(L$6:L$56&gt;0,L$6:L$56,),1)-COUNTIF(L$6:L$56,"=0"),IF(L47&lt;&gt;"",SignOnSheet!$U$44+1,0)),0),""))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5">
      <c r="A48" s="17">
        <f t="shared" si="9"/>
        <v>42</v>
      </c>
      <c r="B48" s="11"/>
      <c r="C48" s="11"/>
      <c r="D48" s="17" t="str">
        <f>IF(B48&lt;&gt;"",IFERROR(VLOOKUP(B48,SignOnSheet!$D$5:$N$40,7,FALSE),"NON_LISTED"),"")</f>
        <v/>
      </c>
      <c r="E48" s="18" t="str">
        <f>IF(B48&lt;&gt;"",IFERROR(VLOOKUP(B48,SignOnSheet!$D$5:$K$40,3,FALSE),"NON_LISTED"),"")</f>
        <v/>
      </c>
      <c r="F48" s="18" t="str">
        <f>IF(B48&lt;&gt;"",IFERROR(VLOOKUP(B48,SignOnSheet!$D$5:$K$40,4,FALSE),"NON_LISTED"),"")</f>
        <v/>
      </c>
      <c r="G48" s="18" t="str">
        <f>IF(B48&lt;&gt;"",IFERROR(VLOOKUP(B48,SignOnSheet!$D$5:$K$40,5,FALSE),"NON_LISTED"),"")</f>
        <v/>
      </c>
      <c r="H48" s="18" t="str">
        <f>IF(B48&lt;&gt;"",IFERROR(VLOOKUP(B48,SignOnSheet!$D$5:$K$40,6,FALSE),"NON_LISTED"),"")</f>
        <v/>
      </c>
      <c r="I48" s="27" t="str">
        <f>IF(B48&lt;&gt;"",IFERROR(VLOOKUP(B48,SignOnSheet!$D$5:$K$40,2,FALSE),"NON_LISTED"),"")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IF(ISTEXT(C48),SignOnSheet!$U$44+1,IF(C48&lt;&gt;"",IFERROR(IF(L48&gt;0,RANK(L48,IF(L$6:L$56&gt;0,L$6:L$56,),1)-COUNTIF(L$6:L$56,"=0"),IF(L48&lt;&gt;"",SignOnSheet!$U$44+1,0)),0),""))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5">
      <c r="A49" s="17">
        <f t="shared" si="9"/>
        <v>43</v>
      </c>
      <c r="B49" s="11"/>
      <c r="C49" s="11"/>
      <c r="D49" s="17" t="str">
        <f>IF(B49&lt;&gt;"",IFERROR(VLOOKUP(B49,SignOnSheet!$D$5:$N$40,7,FALSE),"NON_LISTED"),"")</f>
        <v/>
      </c>
      <c r="E49" s="18" t="str">
        <f>IF(B49&lt;&gt;"",IFERROR(VLOOKUP(B49,SignOnSheet!$D$5:$K$40,3,FALSE),"NON_LISTED"),"")</f>
        <v/>
      </c>
      <c r="F49" s="18" t="str">
        <f>IF(B49&lt;&gt;"",IFERROR(VLOOKUP(B49,SignOnSheet!$D$5:$K$40,4,FALSE),"NON_LISTED"),"")</f>
        <v/>
      </c>
      <c r="G49" s="18" t="str">
        <f>IF(B49&lt;&gt;"",IFERROR(VLOOKUP(B49,SignOnSheet!$D$5:$K$40,5,FALSE),"NON_LISTED"),"")</f>
        <v/>
      </c>
      <c r="H49" s="18" t="str">
        <f>IF(B49&lt;&gt;"",IFERROR(VLOOKUP(B49,SignOnSheet!$D$5:$K$40,6,FALSE),"NON_LISTED"),"")</f>
        <v/>
      </c>
      <c r="I49" s="27" t="str">
        <f>IF(B49&lt;&gt;"",IFERROR(VLOOKUP(B49,SignOnSheet!$D$5:$K$40,2,FALSE),"NON_LISTED"),"")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IF(ISTEXT(C49),SignOnSheet!$U$44+1,IF(C49&lt;&gt;"",IFERROR(IF(L49&gt;0,RANK(L49,IF(L$6:L$56&gt;0,L$6:L$56,),1)-COUNTIF(L$6:L$56,"=0"),IF(L49&lt;&gt;"",SignOnSheet!$U$44+1,0)),0),""))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5">
      <c r="A50" s="17">
        <f t="shared" si="9"/>
        <v>44</v>
      </c>
      <c r="B50" s="11"/>
      <c r="C50" s="11"/>
      <c r="D50" s="17" t="str">
        <f>IF(B50&lt;&gt;"",IFERROR(VLOOKUP(B50,SignOnSheet!$D$5:$N$40,7,FALSE),"NON_LISTED"),"")</f>
        <v/>
      </c>
      <c r="E50" s="18" t="str">
        <f>IF(B50&lt;&gt;"",IFERROR(VLOOKUP(B50,SignOnSheet!$D$5:$K$40,3,FALSE),"NON_LISTED"),"")</f>
        <v/>
      </c>
      <c r="F50" s="18" t="str">
        <f>IF(B50&lt;&gt;"",IFERROR(VLOOKUP(B50,SignOnSheet!$D$5:$K$40,4,FALSE),"NON_LISTED"),"")</f>
        <v/>
      </c>
      <c r="G50" s="18" t="str">
        <f>IF(B50&lt;&gt;"",IFERROR(VLOOKUP(B50,SignOnSheet!$D$5:$K$40,5,FALSE),"NON_LISTED"),"")</f>
        <v/>
      </c>
      <c r="H50" s="18" t="str">
        <f>IF(B50&lt;&gt;"",IFERROR(VLOOKUP(B50,SignOnSheet!$D$5:$K$40,6,FALSE),"NON_LISTED"),"")</f>
        <v/>
      </c>
      <c r="I50" s="27" t="str">
        <f>IF(B50&lt;&gt;"",IFERROR(VLOOKUP(B50,SignOnSheet!$D$5:$K$40,2,FALSE),"NON_LISTED"),"")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IF(ISTEXT(C50),SignOnSheet!$U$44+1,IF(C50&lt;&gt;"",IFERROR(IF(L50&gt;0,RANK(L50,IF(L$6:L$56&gt;0,L$6:L$56,),1)-COUNTIF(L$6:L$56,"=0"),IF(L50&lt;&gt;"",SignOnSheet!$U$44+1,0)),0),""))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5">
      <c r="A51" s="17">
        <f t="shared" si="9"/>
        <v>45</v>
      </c>
      <c r="B51" s="11"/>
      <c r="C51" s="11"/>
      <c r="D51" s="17" t="str">
        <f>IF(B51&lt;&gt;"",IFERROR(VLOOKUP(B51,SignOnSheet!$D$5:$N$40,7,FALSE),"NON_LISTED"),"")</f>
        <v/>
      </c>
      <c r="E51" s="18" t="str">
        <f>IF(B51&lt;&gt;"",IFERROR(VLOOKUP(B51,SignOnSheet!$D$5:$K$40,3,FALSE),"NON_LISTED"),"")</f>
        <v/>
      </c>
      <c r="F51" s="18" t="str">
        <f>IF(B51&lt;&gt;"",IFERROR(VLOOKUP(B51,SignOnSheet!$D$5:$K$40,4,FALSE),"NON_LISTED"),"")</f>
        <v/>
      </c>
      <c r="G51" s="18" t="str">
        <f>IF(B51&lt;&gt;"",IFERROR(VLOOKUP(B51,SignOnSheet!$D$5:$K$40,5,FALSE),"NON_LISTED"),"")</f>
        <v/>
      </c>
      <c r="H51" s="18" t="str">
        <f>IF(B51&lt;&gt;"",IFERROR(VLOOKUP(B51,SignOnSheet!$D$5:$K$40,6,FALSE),"NON_LISTED"),"")</f>
        <v/>
      </c>
      <c r="I51" s="27" t="str">
        <f>IF(B51&lt;&gt;"",IFERROR(VLOOKUP(B51,SignOnSheet!$D$5:$K$40,2,FALSE),"NON_LISTED"),"")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IF(ISTEXT(C51),SignOnSheet!$U$44+1,IF(C51&lt;&gt;"",IFERROR(IF(L51&gt;0,RANK(L51,IF(L$6:L$56&gt;0,L$6:L$56,),1)-COUNTIF(L$6:L$56,"=0"),IF(L51&lt;&gt;"",SignOnSheet!$U$44+1,0)),0),""))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5">
      <c r="A52" s="17">
        <f t="shared" si="9"/>
        <v>46</v>
      </c>
      <c r="B52" s="11"/>
      <c r="C52" s="11"/>
      <c r="D52" s="17" t="str">
        <f>IF(B52&lt;&gt;"",IFERROR(VLOOKUP(B52,SignOnSheet!$D$5:$N$40,7,FALSE),"NON_LISTED"),"")</f>
        <v/>
      </c>
      <c r="E52" s="18" t="str">
        <f>IF(B52&lt;&gt;"",IFERROR(VLOOKUP(B52,SignOnSheet!$D$5:$K$40,3,FALSE),"NON_LISTED"),"")</f>
        <v/>
      </c>
      <c r="F52" s="18" t="str">
        <f>IF(B52&lt;&gt;"",IFERROR(VLOOKUP(B52,SignOnSheet!$D$5:$K$40,4,FALSE),"NON_LISTED"),"")</f>
        <v/>
      </c>
      <c r="G52" s="18" t="str">
        <f>IF(B52&lt;&gt;"",IFERROR(VLOOKUP(B52,SignOnSheet!$D$5:$K$40,5,FALSE),"NON_LISTED"),"")</f>
        <v/>
      </c>
      <c r="H52" s="18" t="str">
        <f>IF(B52&lt;&gt;"",IFERROR(VLOOKUP(B52,SignOnSheet!$D$5:$K$40,6,FALSE),"NON_LISTED"),"")</f>
        <v/>
      </c>
      <c r="I52" s="27" t="str">
        <f>IF(B52&lt;&gt;"",IFERROR(VLOOKUP(B52,SignOnSheet!$D$5:$K$40,2,FALSE),"NON_LISTED"),"")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IF(ISTEXT(C52),SignOnSheet!$U$44+1,IF(C52&lt;&gt;"",IFERROR(IF(L52&gt;0,RANK(L52,IF(L$6:L$56&gt;0,L$6:L$56,),1)-COUNTIF(L$6:L$56,"=0"),IF(L52&lt;&gt;"",SignOnSheet!$U$44+1,0)),0),""))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5">
      <c r="A53" s="17">
        <f t="shared" si="9"/>
        <v>47</v>
      </c>
      <c r="B53" s="11"/>
      <c r="C53" s="11"/>
      <c r="D53" s="17" t="str">
        <f>IF(B53&lt;&gt;"",IFERROR(VLOOKUP(B53,SignOnSheet!$D$5:$N$40,7,FALSE),"NON_LISTED"),"")</f>
        <v/>
      </c>
      <c r="E53" s="18" t="str">
        <f>IF(B53&lt;&gt;"",IFERROR(VLOOKUP(B53,SignOnSheet!$D$5:$K$40,3,FALSE),"NON_LISTED"),"")</f>
        <v/>
      </c>
      <c r="F53" s="18" t="str">
        <f>IF(B53&lt;&gt;"",IFERROR(VLOOKUP(B53,SignOnSheet!$D$5:$K$40,4,FALSE),"NON_LISTED"),"")</f>
        <v/>
      </c>
      <c r="G53" s="18" t="str">
        <f>IF(B53&lt;&gt;"",IFERROR(VLOOKUP(B53,SignOnSheet!$D$5:$K$40,5,FALSE),"NON_LISTED"),"")</f>
        <v/>
      </c>
      <c r="H53" s="18" t="str">
        <f>IF(B53&lt;&gt;"",IFERROR(VLOOKUP(B53,SignOnSheet!$D$5:$K$40,6,FALSE),"NON_LISTED"),"")</f>
        <v/>
      </c>
      <c r="I53" s="27" t="str">
        <f>IF(B53&lt;&gt;"",IFERROR(VLOOKUP(B53,SignOnSheet!$D$5:$K$40,2,FALSE),"NON_LISTED"),"")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IF(ISTEXT(C53),SignOnSheet!$U$44+1,IF(C53&lt;&gt;"",IFERROR(IF(L53&gt;0,RANK(L53,IF(L$6:L$56&gt;0,L$6:L$56,),1)-COUNTIF(L$6:L$56,"=0"),IF(L53&lt;&gt;"",SignOnSheet!$U$44+1,0)),0),""))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5">
      <c r="A54" s="17">
        <f t="shared" si="9"/>
        <v>48</v>
      </c>
      <c r="B54" s="11"/>
      <c r="C54" s="11"/>
      <c r="D54" s="17" t="str">
        <f>IF(B54&lt;&gt;"",IFERROR(VLOOKUP(B54,SignOnSheet!$D$5:$N$40,7,FALSE),"NON_LISTED"),"")</f>
        <v/>
      </c>
      <c r="E54" s="18" t="str">
        <f>IF(B54&lt;&gt;"",IFERROR(VLOOKUP(B54,SignOnSheet!$D$5:$K$40,3,FALSE),"NON_LISTED"),"")</f>
        <v/>
      </c>
      <c r="F54" s="18" t="str">
        <f>IF(B54&lt;&gt;"",IFERROR(VLOOKUP(B54,SignOnSheet!$D$5:$K$40,4,FALSE),"NON_LISTED"),"")</f>
        <v/>
      </c>
      <c r="G54" s="18" t="str">
        <f>IF(B54&lt;&gt;"",IFERROR(VLOOKUP(B54,SignOnSheet!$D$5:$K$40,5,FALSE),"NON_LISTED"),"")</f>
        <v/>
      </c>
      <c r="H54" s="18" t="str">
        <f>IF(B54&lt;&gt;"",IFERROR(VLOOKUP(B54,SignOnSheet!$D$5:$K$40,6,FALSE),"NON_LISTED"),"")</f>
        <v/>
      </c>
      <c r="I54" s="27" t="str">
        <f>IF(B54&lt;&gt;"",IFERROR(VLOOKUP(B54,SignOnSheet!$D$5:$K$40,2,FALSE),"NON_LISTED"),"")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IF(ISTEXT(C54),SignOnSheet!$U$44+1,IF(C54&lt;&gt;"",IFERROR(IF(L54&gt;0,RANK(L54,IF(L$6:L$56&gt;0,L$6:L$56,),1)-COUNTIF(L$6:L$56,"=0"),IF(L54&lt;&gt;"",SignOnSheet!$U$44+1,0)),0),""))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5">
      <c r="A55" s="17">
        <f t="shared" si="9"/>
        <v>49</v>
      </c>
      <c r="B55" s="11"/>
      <c r="C55" s="11"/>
      <c r="D55" s="17" t="str">
        <f>IF(B55&lt;&gt;"",IFERROR(VLOOKUP(B55,SignOnSheet!$D$5:$N$40,7,FALSE),"NON_LISTED"),"")</f>
        <v/>
      </c>
      <c r="E55" s="18" t="str">
        <f>IF(B55&lt;&gt;"",IFERROR(VLOOKUP(B55,SignOnSheet!$D$5:$K$40,3,FALSE),"NON_LISTED"),"")</f>
        <v/>
      </c>
      <c r="F55" s="18" t="str">
        <f>IF(B55&lt;&gt;"",IFERROR(VLOOKUP(B55,SignOnSheet!$D$5:$K$40,4,FALSE),"NON_LISTED"),"")</f>
        <v/>
      </c>
      <c r="G55" s="18" t="str">
        <f>IF(B55&lt;&gt;"",IFERROR(VLOOKUP(B55,SignOnSheet!$D$5:$K$40,5,FALSE),"NON_LISTED"),"")</f>
        <v/>
      </c>
      <c r="H55" s="18" t="str">
        <f>IF(B55&lt;&gt;"",IFERROR(VLOOKUP(B55,SignOnSheet!$D$5:$K$40,6,FALSE),"NON_LISTED"),"")</f>
        <v/>
      </c>
      <c r="I55" s="27" t="str">
        <f>IF(B55&lt;&gt;"",IFERROR(VLOOKUP(B55,SignOnSheet!$D$5:$K$40,2,FALSE),"NON_LISTED"),"")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IF(ISTEXT(C55),SignOnSheet!$U$44+1,IF(C55&lt;&gt;"",IFERROR(IF(L55&gt;0,RANK(L55,IF(L$6:L$56&gt;0,L$6:L$56,),1)-COUNTIF(L$6:L$56,"=0"),IF(L55&lt;&gt;"",SignOnSheet!$U$44+1,0)),0),""))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5">
      <c r="A56" s="17">
        <f t="shared" si="9"/>
        <v>50</v>
      </c>
      <c r="B56" s="11"/>
      <c r="C56" s="11"/>
      <c r="D56" s="17" t="str">
        <f>IF(B56&lt;&gt;"",IFERROR(VLOOKUP(B56,SignOnSheet!$D$5:$N$40,7,FALSE),"NON_LISTED"),"")</f>
        <v/>
      </c>
      <c r="E56" s="18" t="str">
        <f>IF(B56&lt;&gt;"",IFERROR(VLOOKUP(B56,SignOnSheet!$D$5:$K$40,3,FALSE),"NON_LISTED"),"")</f>
        <v/>
      </c>
      <c r="F56" s="18" t="str">
        <f>IF(B56&lt;&gt;"",IFERROR(VLOOKUP(B56,SignOnSheet!$D$5:$K$40,4,FALSE),"NON_LISTED"),"")</f>
        <v/>
      </c>
      <c r="G56" s="18" t="str">
        <f>IF(B56&lt;&gt;"",IFERROR(VLOOKUP(B56,SignOnSheet!$D$5:$K$40,5,FALSE),"NON_LISTED"),"")</f>
        <v/>
      </c>
      <c r="H56" s="18" t="str">
        <f>IF(B56&lt;&gt;"",IFERROR(VLOOKUP(B56,SignOnSheet!$D$5:$K$40,6,FALSE),"NON_LISTED"),"")</f>
        <v/>
      </c>
      <c r="I56" s="27" t="str">
        <f>IF(B56&lt;&gt;"",IFERROR(VLOOKUP(B56,SignOnSheet!$D$5:$K$40,2,FALSE),"NON_LISTED"),"")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IF(ISTEXT(C56),SignOnSheet!$U$44+1,IF(C56&lt;&gt;"",IFERROR(IF(L56&gt;0,RANK(L56,IF(L$6:L$56&gt;0,L$6:L$56,),1)-COUNTIF(L$6:L$56,"=0"),IF(L56&lt;&gt;"",SignOnSheet!$U$44+1,0)),0),""))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5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5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35" priority="4"/>
  </conditionalFormatting>
  <conditionalFormatting sqref="B34:B35">
    <cfRule type="duplicateValues" dxfId="34" priority="3"/>
  </conditionalFormatting>
  <conditionalFormatting sqref="C6:C24">
    <cfRule type="duplicateValues" dxfId="33" priority="2"/>
  </conditionalFormatting>
  <conditionalFormatting sqref="B6:B33">
    <cfRule type="duplicateValues" dxfId="32" priority="1"/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2013RegistrationEntries</vt:lpstr>
      <vt:lpstr>BoatRegister</vt:lpstr>
      <vt:lpstr>SignOnSheet</vt:lpstr>
      <vt:lpstr>Race1</vt:lpstr>
      <vt:lpstr>Race2</vt:lpstr>
      <vt:lpstr>Race3</vt:lpstr>
      <vt:lpstr>Race4</vt:lpstr>
      <vt:lpstr>Race5</vt:lpstr>
      <vt:lpstr>Race6</vt:lpstr>
      <vt:lpstr>Race7</vt:lpstr>
      <vt:lpstr>Race8</vt:lpstr>
      <vt:lpstr>Race9</vt:lpstr>
      <vt:lpstr>Race10</vt:lpstr>
      <vt:lpstr>Race11</vt:lpstr>
      <vt:lpstr>Race12</vt:lpstr>
      <vt:lpstr>Race13</vt:lpstr>
      <vt:lpstr>Race14</vt:lpstr>
      <vt:lpstr>Registrations2014</vt:lpstr>
      <vt:lpstr>'2013RegistrationEntries'!Print_Area</vt:lpstr>
      <vt:lpstr>Race1!Print_Area</vt:lpstr>
      <vt:lpstr>Race10!Print_Area</vt:lpstr>
      <vt:lpstr>Race11!Print_Area</vt:lpstr>
      <vt:lpstr>Race12!Print_Area</vt:lpstr>
      <vt:lpstr>Race13!Print_Area</vt:lpstr>
      <vt:lpstr>Race14!Print_Area</vt:lpstr>
      <vt:lpstr>Race2!Print_Area</vt:lpstr>
      <vt:lpstr>Race3!Print_Area</vt:lpstr>
      <vt:lpstr>Race4!Print_Area</vt:lpstr>
      <vt:lpstr>Race5!Print_Area</vt:lpstr>
      <vt:lpstr>Race6!Print_Area</vt:lpstr>
      <vt:lpstr>Race7!Print_Area</vt:lpstr>
      <vt:lpstr>Race8!Print_Area</vt:lpstr>
      <vt:lpstr>Race9!Print_Area</vt:lpstr>
      <vt:lpstr>SignOnSheet!Print_Area</vt:lpstr>
      <vt:lpstr>'2013RegistrationEntries'!Print_Titles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AIB</cp:lastModifiedBy>
  <cp:lastPrinted>2015-09-26T11:14:37Z</cp:lastPrinted>
  <dcterms:created xsi:type="dcterms:W3CDTF">2011-03-27T07:00:48Z</dcterms:created>
  <dcterms:modified xsi:type="dcterms:W3CDTF">2015-09-28T09:31:52Z</dcterms:modified>
</cp:coreProperties>
</file>